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3895" windowHeight="9975"/>
  </bookViews>
  <sheets>
    <sheet name="2000" sheetId="2" r:id="rId1"/>
    <sheet name="1000" sheetId="3" r:id="rId2"/>
    <sheet name="4030" sheetId="4" r:id="rId3"/>
    <sheet name="заходи здрав" sheetId="5" r:id="rId4"/>
  </sheets>
  <externalReferences>
    <externalReference r:id="rId5"/>
  </externalReferences>
  <definedNames>
    <definedName name="_xlnm.Print_Area" localSheetId="1">'1000'!$A$1:$J$42</definedName>
    <definedName name="_xlnm.Print_Area" localSheetId="0">'2000'!$A$1:$I$38</definedName>
    <definedName name="_xlnm.Print_Area" localSheetId="2">'4030'!$A$1:$J$37</definedName>
  </definedNames>
  <calcPr calcId="124519"/>
</workbook>
</file>

<file path=xl/calcChain.xml><?xml version="1.0" encoding="utf-8"?>
<calcChain xmlns="http://schemas.openxmlformats.org/spreadsheetml/2006/main">
  <c r="D30" i="2"/>
  <c r="E30"/>
  <c r="F30"/>
  <c r="E34" i="3"/>
  <c r="J34"/>
  <c r="I30" i="4"/>
  <c r="I35"/>
  <c r="I36"/>
  <c r="D28" i="5"/>
  <c r="F28" s="1"/>
  <c r="C28"/>
  <c r="E28" s="1"/>
  <c r="F27"/>
  <c r="E27"/>
  <c r="F26"/>
  <c r="E26"/>
  <c r="F25"/>
  <c r="E25"/>
  <c r="F24"/>
  <c r="E24"/>
  <c r="F23"/>
  <c r="E23"/>
  <c r="F22"/>
  <c r="E22"/>
  <c r="F21"/>
  <c r="E21"/>
  <c r="F20"/>
  <c r="E20"/>
  <c r="F19"/>
  <c r="E19"/>
  <c r="F18"/>
  <c r="E18"/>
  <c r="F17"/>
  <c r="E17"/>
  <c r="F16"/>
  <c r="E16"/>
  <c r="F15"/>
  <c r="E15"/>
  <c r="F14"/>
  <c r="E14"/>
  <c r="F13"/>
  <c r="E13"/>
  <c r="F12"/>
  <c r="E12"/>
  <c r="F11"/>
  <c r="E11"/>
  <c r="F10"/>
  <c r="E10"/>
  <c r="F9"/>
  <c r="E9"/>
  <c r="A9"/>
  <c r="A10" s="1"/>
  <c r="A11" s="1"/>
  <c r="A12" s="1"/>
  <c r="A13" s="1"/>
  <c r="A14" s="1"/>
  <c r="E8"/>
  <c r="F8" s="1"/>
  <c r="A8"/>
  <c r="F7"/>
  <c r="E7"/>
  <c r="J35" i="4"/>
  <c r="G34"/>
  <c r="F34"/>
  <c r="G33"/>
  <c r="F33"/>
  <c r="G32"/>
  <c r="F32"/>
  <c r="F31"/>
  <c r="G31" s="1"/>
  <c r="E30"/>
  <c r="E35" s="1"/>
  <c r="C30"/>
  <c r="C35" s="1"/>
  <c r="F28"/>
  <c r="G28" s="1"/>
  <c r="G27"/>
  <c r="F27"/>
  <c r="G26"/>
  <c r="F26"/>
  <c r="G25"/>
  <c r="F25"/>
  <c r="F24" s="1"/>
  <c r="I24"/>
  <c r="E24"/>
  <c r="C24"/>
  <c r="G24" s="1"/>
  <c r="G23"/>
  <c r="F23"/>
  <c r="J22"/>
  <c r="F22"/>
  <c r="G22" s="1"/>
  <c r="G21"/>
  <c r="F21"/>
  <c r="G20"/>
  <c r="F20"/>
  <c r="J19"/>
  <c r="F19"/>
  <c r="G19" s="1"/>
  <c r="G18"/>
  <c r="F18"/>
  <c r="J17"/>
  <c r="F17"/>
  <c r="G17" s="1"/>
  <c r="J16"/>
  <c r="F16"/>
  <c r="E16"/>
  <c r="C16"/>
  <c r="G16" s="1"/>
  <c r="J15"/>
  <c r="F15"/>
  <c r="G15" s="1"/>
  <c r="J14"/>
  <c r="F14"/>
  <c r="G14" s="1"/>
  <c r="J13"/>
  <c r="G13"/>
  <c r="F13"/>
  <c r="J12"/>
  <c r="G12"/>
  <c r="F12"/>
  <c r="J11"/>
  <c r="F11"/>
  <c r="G11" s="1"/>
  <c r="I10"/>
  <c r="E10"/>
  <c r="C10"/>
  <c r="C29" s="1"/>
  <c r="F9"/>
  <c r="G9" s="1"/>
  <c r="J8"/>
  <c r="F8"/>
  <c r="J39" i="3"/>
  <c r="E39"/>
  <c r="D39"/>
  <c r="F38"/>
  <c r="C38"/>
  <c r="H38" s="1"/>
  <c r="C37"/>
  <c r="C36"/>
  <c r="C34" s="1"/>
  <c r="C39" s="1"/>
  <c r="G35"/>
  <c r="C35"/>
  <c r="H35" s="1"/>
  <c r="F34"/>
  <c r="F39" s="1"/>
  <c r="F32"/>
  <c r="C32"/>
  <c r="F31"/>
  <c r="C31"/>
  <c r="F30"/>
  <c r="C30"/>
  <c r="J29"/>
  <c r="F29"/>
  <c r="C29"/>
  <c r="H29" s="1"/>
  <c r="E28"/>
  <c r="D28"/>
  <c r="C28"/>
  <c r="J27"/>
  <c r="F27"/>
  <c r="C27"/>
  <c r="F26"/>
  <c r="C26"/>
  <c r="F25"/>
  <c r="D25"/>
  <c r="C25"/>
  <c r="H25" s="1"/>
  <c r="F24"/>
  <c r="D24"/>
  <c r="C24"/>
  <c r="E24" s="1"/>
  <c r="F23"/>
  <c r="D23"/>
  <c r="C23"/>
  <c r="G23" s="1"/>
  <c r="F22"/>
  <c r="D22"/>
  <c r="C22"/>
  <c r="E22" s="1"/>
  <c r="F21"/>
  <c r="D21"/>
  <c r="C21"/>
  <c r="G21" s="1"/>
  <c r="D20"/>
  <c r="D14" s="1"/>
  <c r="D33" s="1"/>
  <c r="D40" s="1"/>
  <c r="F19"/>
  <c r="C19"/>
  <c r="C18"/>
  <c r="F17"/>
  <c r="C17"/>
  <c r="F16"/>
  <c r="C16"/>
  <c r="G15"/>
  <c r="C15"/>
  <c r="F13"/>
  <c r="E13"/>
  <c r="H12"/>
  <c r="G12"/>
  <c r="F11"/>
  <c r="C11"/>
  <c r="C13" s="1"/>
  <c r="E10"/>
  <c r="G9"/>
  <c r="H9" s="1"/>
  <c r="F8"/>
  <c r="F10" s="1"/>
  <c r="C8"/>
  <c r="F36" i="2"/>
  <c r="E36"/>
  <c r="H35"/>
  <c r="G35"/>
  <c r="G34"/>
  <c r="H34" s="1"/>
  <c r="G33"/>
  <c r="H33" s="1"/>
  <c r="C31"/>
  <c r="G31" s="1"/>
  <c r="I30"/>
  <c r="I36" s="1"/>
  <c r="D36"/>
  <c r="G28"/>
  <c r="H28" s="1"/>
  <c r="E28"/>
  <c r="G27"/>
  <c r="H27" s="1"/>
  <c r="E27"/>
  <c r="H26"/>
  <c r="G26"/>
  <c r="E26"/>
  <c r="G25"/>
  <c r="H25" s="1"/>
  <c r="E25"/>
  <c r="F24"/>
  <c r="D24"/>
  <c r="C24"/>
  <c r="H23"/>
  <c r="G23"/>
  <c r="G22"/>
  <c r="H22" s="1"/>
  <c r="E22"/>
  <c r="H21"/>
  <c r="E21"/>
  <c r="H20"/>
  <c r="E20"/>
  <c r="H19"/>
  <c r="E19"/>
  <c r="H18"/>
  <c r="E18"/>
  <c r="H17"/>
  <c r="E17"/>
  <c r="I16"/>
  <c r="G16"/>
  <c r="F16"/>
  <c r="D16"/>
  <c r="D10" s="1"/>
  <c r="C16"/>
  <c r="C10" s="1"/>
  <c r="G15"/>
  <c r="H15" s="1"/>
  <c r="E15"/>
  <c r="G14"/>
  <c r="H14" s="1"/>
  <c r="E14"/>
  <c r="G13"/>
  <c r="H13" s="1"/>
  <c r="E13"/>
  <c r="G12"/>
  <c r="H12" s="1"/>
  <c r="E12"/>
  <c r="G11"/>
  <c r="H11" s="1"/>
  <c r="E11"/>
  <c r="I10"/>
  <c r="I29" s="1"/>
  <c r="G9"/>
  <c r="H9" s="1"/>
  <c r="E9"/>
  <c r="G8"/>
  <c r="H8" s="1"/>
  <c r="E8"/>
  <c r="I37" l="1"/>
  <c r="D29"/>
  <c r="D37" s="1"/>
  <c r="C29"/>
  <c r="E24"/>
  <c r="G10"/>
  <c r="H10" s="1"/>
  <c r="E16"/>
  <c r="E10" s="1"/>
  <c r="G24"/>
  <c r="H24" s="1"/>
  <c r="G30"/>
  <c r="G36" s="1"/>
  <c r="H15" i="3"/>
  <c r="G17"/>
  <c r="G19"/>
  <c r="F20"/>
  <c r="G27"/>
  <c r="J28"/>
  <c r="G31"/>
  <c r="G36"/>
  <c r="H36" s="1"/>
  <c r="G37"/>
  <c r="H37" s="1"/>
  <c r="G38"/>
  <c r="F30" i="4"/>
  <c r="F35" s="1"/>
  <c r="G35" s="1"/>
  <c r="J10"/>
  <c r="J29" s="1"/>
  <c r="J36" s="1"/>
  <c r="G30"/>
  <c r="C36"/>
  <c r="G8"/>
  <c r="F10"/>
  <c r="G10" s="1"/>
  <c r="E29"/>
  <c r="E36" s="1"/>
  <c r="J10" i="3"/>
  <c r="G13"/>
  <c r="H13" s="1"/>
  <c r="F14"/>
  <c r="F33" s="1"/>
  <c r="G16"/>
  <c r="H16" s="1"/>
  <c r="H17"/>
  <c r="G18"/>
  <c r="H18" s="1"/>
  <c r="H19"/>
  <c r="C20"/>
  <c r="J20"/>
  <c r="H21"/>
  <c r="G22"/>
  <c r="H22" s="1"/>
  <c r="H23"/>
  <c r="G24"/>
  <c r="H24" s="1"/>
  <c r="G25"/>
  <c r="G26"/>
  <c r="H27"/>
  <c r="F28"/>
  <c r="G29"/>
  <c r="G28" s="1"/>
  <c r="H28" s="1"/>
  <c r="G30"/>
  <c r="H30" s="1"/>
  <c r="H31"/>
  <c r="G32"/>
  <c r="H32" s="1"/>
  <c r="G8"/>
  <c r="C10"/>
  <c r="G11"/>
  <c r="H11" s="1"/>
  <c r="E21"/>
  <c r="E23"/>
  <c r="H16" i="2"/>
  <c r="F10"/>
  <c r="H31"/>
  <c r="C30"/>
  <c r="E29" l="1"/>
  <c r="E37" s="1"/>
  <c r="G29"/>
  <c r="G37" s="1"/>
  <c r="G34" i="3"/>
  <c r="I38" i="4"/>
  <c r="F29"/>
  <c r="F40" i="3"/>
  <c r="H26"/>
  <c r="J14"/>
  <c r="H34"/>
  <c r="G39"/>
  <c r="H39" s="1"/>
  <c r="E20"/>
  <c r="E14" s="1"/>
  <c r="E33" s="1"/>
  <c r="E40" s="1"/>
  <c r="G10"/>
  <c r="H10" s="1"/>
  <c r="H8"/>
  <c r="K42"/>
  <c r="G20"/>
  <c r="G14" s="1"/>
  <c r="G33" s="1"/>
  <c r="C14"/>
  <c r="C36" i="2"/>
  <c r="H30"/>
  <c r="F29"/>
  <c r="F37" s="1"/>
  <c r="H29" l="1"/>
  <c r="G40" i="3"/>
  <c r="F36" i="4"/>
  <c r="G36" s="1"/>
  <c r="G29"/>
  <c r="H14" i="3"/>
  <c r="C33"/>
  <c r="J33"/>
  <c r="H20"/>
  <c r="H36" i="2"/>
  <c r="C37"/>
  <c r="H37" s="1"/>
  <c r="J40" i="3" l="1"/>
  <c r="C40"/>
  <c r="H40" s="1"/>
  <c r="H33"/>
  <c r="J42" l="1"/>
</calcChain>
</file>

<file path=xl/sharedStrings.xml><?xml version="1.0" encoding="utf-8"?>
<sst xmlns="http://schemas.openxmlformats.org/spreadsheetml/2006/main" count="176" uniqueCount="66">
  <si>
    <t>Додаток 1</t>
  </si>
  <si>
    <t>Розподіл орієнтовного обсягу асигнувань обласного бюджету на 2019 рік</t>
  </si>
  <si>
    <t>на утримання установ, підпорядкованих  Управлінню охорони здоров'я облдержадміністрації</t>
  </si>
  <si>
    <t>тис. грн</t>
  </si>
  <si>
    <t>КЕКВ</t>
  </si>
  <si>
    <t>Найменування видатків</t>
  </si>
  <si>
    <t>Уточнений план на 2018 рік (станом на 20.11.2018)</t>
  </si>
  <si>
    <t>у тому числі</t>
  </si>
  <si>
    <t>Уточнений план на 2018 рік ( зез кредиторської заборгованості на 01.01.2018р)</t>
  </si>
  <si>
    <t>Розподіл орієнтовного обсягу видатків на 2019 рік</t>
  </si>
  <si>
    <t xml:space="preserve">Відхилення розподілу на 2019 рік від уточненого плану 2018 року </t>
  </si>
  <si>
    <t>Додаткова потреба</t>
  </si>
  <si>
    <t>Примітки</t>
  </si>
  <si>
    <t>Відхилення</t>
  </si>
  <si>
    <t>Кредиторська заборгованість на 01.01.2018</t>
  </si>
  <si>
    <t>Сума, тис. гривень</t>
  </si>
  <si>
    <t>%</t>
  </si>
  <si>
    <t>Сума, тис.грн</t>
  </si>
  <si>
    <t>Оплата праці</t>
  </si>
  <si>
    <t>Нарахування на заробітну плату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</si>
  <si>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</si>
  <si>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</si>
  <si>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</si>
  <si>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</si>
  <si>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</si>
  <si>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</si>
  <si>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комунальних послуг і енергоносіїв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</si>
  <si>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</si>
  <si>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</si>
  <si>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</si>
  <si>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</si>
  <si>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</si>
  <si>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</si>
  <si>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Субсидії та поточні трансферти підприємствам (установам, організаціям)</t>
  </si>
  <si>
    <t>Соціальне забезпечення</t>
  </si>
  <si>
    <t>Виплата пенсій і допомог</t>
  </si>
  <si>
    <t>Стипендії</t>
  </si>
  <si>
    <t>Інші виплати населенню</t>
  </si>
  <si>
    <t>Інші видатки</t>
  </si>
  <si>
    <t>х</t>
  </si>
  <si>
    <t>Всього видатків загального фонду бюджету</t>
  </si>
  <si>
    <t xml:space="preserve">Капітальні видатки (бюджет розвитку - кошти передані із загального до спеціального фонду) </t>
  </si>
  <si>
    <t>Придбання обладанння і предметів довгострокового користування</t>
  </si>
  <si>
    <t>Капітальне будівництво (придбання)</t>
  </si>
  <si>
    <t>Капітальний ремонт</t>
  </si>
  <si>
    <t>Реконструкція та реставрація</t>
  </si>
  <si>
    <t>Капітальні трансферти підприємствам (установам, організаціям)</t>
  </si>
  <si>
    <t xml:space="preserve">Всього видатків бюджету розвитку (кошти передані із загального до спеціального фонду) </t>
  </si>
  <si>
    <t>Разом</t>
  </si>
  <si>
    <t xml:space="preserve">за КПКВ 0712000 "Охорона здоров'я" </t>
  </si>
  <si>
    <r>
      <t xml:space="preserve">Розподіл орієнтовного обсягу видатків на 2019 рік
</t>
    </r>
    <r>
      <rPr>
        <b/>
        <u/>
        <sz val="12"/>
        <rFont val="Times New Roman"/>
        <family val="1"/>
        <charset val="204"/>
      </rPr>
      <t>(медична субвенція)</t>
    </r>
  </si>
  <si>
    <r>
      <t xml:space="preserve">Додаткова потреба
</t>
    </r>
    <r>
      <rPr>
        <b/>
        <u/>
        <sz val="11"/>
        <rFont val="Times New Roman"/>
        <family val="1"/>
        <charset val="204"/>
      </rPr>
      <t>(додаткова дотація, власні доходи)</t>
    </r>
  </si>
  <si>
    <t>Відхи-
лення</t>
  </si>
  <si>
    <t>ДОДАТКОВА ПОТРЕБА на Харків</t>
  </si>
  <si>
    <t>ЗАЛИШКИ стаб. дотації</t>
  </si>
  <si>
    <t xml:space="preserve">за КПКВ 0711000 "Освіта" </t>
  </si>
  <si>
    <t>у тому числі
педпрацівники, що фінансуються за рахунок освітньої субвенції</t>
  </si>
  <si>
    <t>інші працівники</t>
  </si>
  <si>
    <t xml:space="preserve">за КПКВ 0714030 "Бібліотеки" </t>
  </si>
  <si>
    <t>№</t>
  </si>
  <si>
    <t>Найменування заходів</t>
  </si>
  <si>
    <t>Сума запланованих коштів на проведення заходів в 2018 році</t>
  </si>
  <si>
    <t>Орієнтовна сума на проведення заходів в 2019 році</t>
  </si>
  <si>
    <t>На виконання заходів обласної Програми "Забезпечення населення Чернігівської області спеціалізованою медичною допомогою на 2016-2020 роки"-  закупівля тромболітичних препаратів</t>
  </si>
  <si>
    <t>На виконання заходів обласної Програми "Забезпечення населення Чернігівської області спеціалізованою медичною допомогою на 2016-2020 роки"- придбання витратних матеріалів для обласного Центру кардіохірургії, хірургії судин та малоінвазивної кардіології</t>
  </si>
  <si>
    <t>........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</si>
</sst>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"/>
    <numFmt numFmtId="166" formatCode="0.0%"/>
    <numFmt numFmtId="167" formatCode="0.000"/>
  </numFmts>
  <fonts count="16">
    <font>
      <sz val="10"/>
      <name val="Times New Roman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.5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5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left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9" fillId="0" borderId="2" xfId="0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left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wrapText="1"/>
    </xf>
    <xf numFmtId="2" fontId="11" fillId="0" borderId="2" xfId="0" applyNumberFormat="1" applyFont="1" applyBorder="1" applyAlignment="1">
      <alignment horizontal="left" vertical="center" wrapText="1"/>
    </xf>
    <xf numFmtId="0" fontId="9" fillId="0" borderId="2" xfId="0" applyFont="1" applyBorder="1" applyAlignment="1">
      <alignment wrapText="1"/>
    </xf>
    <xf numFmtId="0" fontId="9" fillId="0" borderId="0" xfId="0" applyFont="1" applyAlignment="1">
      <alignment wrapText="1"/>
    </xf>
    <xf numFmtId="0" fontId="12" fillId="2" borderId="2" xfId="0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left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2" borderId="2" xfId="0" applyFont="1" applyFill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 wrapText="1"/>
    </xf>
    <xf numFmtId="165" fontId="0" fillId="0" borderId="0" xfId="0" applyNumberFormat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4" fontId="9" fillId="0" borderId="2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wrapText="1"/>
    </xf>
    <xf numFmtId="0" fontId="7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wrapText="1"/>
    </xf>
    <xf numFmtId="165" fontId="9" fillId="0" borderId="2" xfId="0" applyNumberFormat="1" applyFont="1" applyBorder="1" applyAlignment="1">
      <alignment wrapText="1"/>
    </xf>
    <xf numFmtId="0" fontId="10" fillId="0" borderId="2" xfId="0" applyFont="1" applyBorder="1" applyAlignment="1">
      <alignment wrapText="1"/>
    </xf>
    <xf numFmtId="164" fontId="7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4" fontId="15" fillId="0" borderId="0" xfId="0" applyNumberFormat="1" applyFont="1" applyAlignment="1">
      <alignment wrapText="1"/>
    </xf>
    <xf numFmtId="0" fontId="15" fillId="0" borderId="0" xfId="0" applyFont="1" applyAlignment="1">
      <alignment wrapText="1"/>
    </xf>
    <xf numFmtId="0" fontId="0" fillId="0" borderId="8" xfId="0" applyBorder="1" applyAlignment="1">
      <alignment wrapText="1"/>
    </xf>
    <xf numFmtId="165" fontId="7" fillId="0" borderId="8" xfId="0" applyNumberFormat="1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15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7" fillId="0" borderId="4" xfId="0" applyFont="1" applyBorder="1" applyAlignment="1">
      <alignment horizontal="center" vertical="center" wrapText="1"/>
    </xf>
    <xf numFmtId="165" fontId="0" fillId="0" borderId="2" xfId="0" applyNumberFormat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15" fillId="0" borderId="0" xfId="0" applyFont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164" fontId="9" fillId="2" borderId="4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167" fontId="7" fillId="0" borderId="0" xfId="0" applyNumberFormat="1" applyFont="1" applyBorder="1" applyAlignment="1">
      <alignment wrapText="1"/>
    </xf>
    <xf numFmtId="164" fontId="7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right" vertical="center" wrapText="1"/>
    </xf>
    <xf numFmtId="165" fontId="7" fillId="0" borderId="0" xfId="0" applyNumberFormat="1" applyFont="1" applyBorder="1" applyAlignment="1">
      <alignment vertical="center" wrapText="1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Border="1" applyAlignment="1">
      <alignment wrapText="1"/>
    </xf>
    <xf numFmtId="165" fontId="9" fillId="0" borderId="0" xfId="0" applyNumberFormat="1" applyFont="1" applyBorder="1" applyAlignment="1">
      <alignment vertical="center" wrapText="1"/>
    </xf>
    <xf numFmtId="164" fontId="0" fillId="0" borderId="0" xfId="0" applyNumberFormat="1" applyBorder="1" applyAlignment="1">
      <alignment wrapText="1"/>
    </xf>
    <xf numFmtId="0" fontId="12" fillId="0" borderId="0" xfId="0" applyFont="1" applyBorder="1" applyAlignment="1">
      <alignment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166" fontId="8" fillId="0" borderId="0" xfId="0" applyNumberFormat="1" applyFont="1" applyBorder="1" applyAlignment="1">
      <alignment wrapText="1"/>
    </xf>
    <xf numFmtId="164" fontId="7" fillId="0" borderId="0" xfId="0" applyNumberFormat="1" applyFont="1" applyBorder="1" applyAlignment="1">
      <alignment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wrapText="1"/>
    </xf>
    <xf numFmtId="164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4" fontId="9" fillId="0" borderId="0" xfId="0" applyNumberFormat="1" applyFont="1" applyBorder="1" applyAlignment="1">
      <alignment wrapText="1"/>
    </xf>
    <xf numFmtId="2" fontId="5" fillId="2" borderId="0" xfId="0" applyNumberFormat="1" applyFont="1" applyFill="1" applyBorder="1" applyAlignment="1">
      <alignment horizontal="left" vertical="center" wrapText="1"/>
    </xf>
    <xf numFmtId="167" fontId="9" fillId="0" borderId="0" xfId="0" applyNumberFormat="1" applyFont="1" applyBorder="1" applyAlignment="1">
      <alignment wrapText="1"/>
    </xf>
    <xf numFmtId="164" fontId="7" fillId="2" borderId="0" xfId="0" applyNumberFormat="1" applyFont="1" applyFill="1" applyBorder="1" applyAlignment="1">
      <alignment horizontal="center" vertical="center" wrapText="1"/>
    </xf>
    <xf numFmtId="165" fontId="7" fillId="2" borderId="0" xfId="0" applyNumberFormat="1" applyFont="1" applyFill="1" applyBorder="1" applyAlignment="1">
      <alignment vertical="center" wrapText="1"/>
    </xf>
    <xf numFmtId="0" fontId="0" fillId="2" borderId="0" xfId="0" applyFill="1" applyBorder="1" applyAlignment="1">
      <alignment wrapText="1"/>
    </xf>
    <xf numFmtId="164" fontId="9" fillId="2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164" fontId="5" fillId="0" borderId="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61.45\Perepiska\&#1044;&#1086;&#1076;&#1072;&#1090;&#1086;&#1082;1_&#1076;&#1086;%20&#1073;&#1102;&#1076;&#1078;%202019-&#1044;&#1060;_&#1047;&#1076;&#1088;&#1072;&#107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2000"/>
      <sheetName val="1000"/>
      <sheetName val="1120"/>
      <sheetName val="1140"/>
      <sheetName val="4030"/>
      <sheetName val="заходи здрав"/>
      <sheetName val="2000-СФ"/>
      <sheetName val="1000-СФ"/>
      <sheetName val="розрахунок діалізу"/>
    </sheetNames>
    <sheetDataSet>
      <sheetData sheetId="0"/>
      <sheetData sheetId="1"/>
      <sheetData sheetId="2"/>
      <sheetData sheetId="3">
        <row r="8">
          <cell r="C8">
            <v>18250</v>
          </cell>
          <cell r="F8">
            <v>20605</v>
          </cell>
        </row>
        <row r="10">
          <cell r="C10">
            <v>4009.8</v>
          </cell>
          <cell r="F10">
            <v>4533.1000000000004</v>
          </cell>
        </row>
        <row r="13">
          <cell r="C13">
            <v>523.5</v>
          </cell>
        </row>
        <row r="14">
          <cell r="C14">
            <v>11</v>
          </cell>
          <cell r="F14">
            <v>11</v>
          </cell>
        </row>
        <row r="15">
          <cell r="C15">
            <v>799.1</v>
          </cell>
          <cell r="F15">
            <v>827</v>
          </cell>
        </row>
        <row r="16">
          <cell r="C16">
            <v>656.5</v>
          </cell>
        </row>
        <row r="17">
          <cell r="C17">
            <v>69</v>
          </cell>
          <cell r="F17">
            <v>70</v>
          </cell>
        </row>
        <row r="19">
          <cell r="C19">
            <v>1562.3</v>
          </cell>
          <cell r="D19">
            <v>100.9</v>
          </cell>
          <cell r="F19">
            <v>1695.2</v>
          </cell>
        </row>
        <row r="20">
          <cell r="C20">
            <v>89.9</v>
          </cell>
          <cell r="D20">
            <v>11.3</v>
          </cell>
          <cell r="F20">
            <v>99.9</v>
          </cell>
        </row>
        <row r="21">
          <cell r="C21">
            <v>268.60000000000002</v>
          </cell>
          <cell r="D21">
            <v>21.7</v>
          </cell>
          <cell r="F21">
            <v>292.10000000000002</v>
          </cell>
        </row>
        <row r="22">
          <cell r="C22">
            <v>674.8</v>
          </cell>
          <cell r="D22">
            <v>101.6</v>
          </cell>
          <cell r="F22">
            <v>793.8</v>
          </cell>
        </row>
        <row r="24">
          <cell r="C24">
            <v>9</v>
          </cell>
          <cell r="F24">
            <v>9</v>
          </cell>
        </row>
        <row r="28">
          <cell r="C28">
            <v>6407.44</v>
          </cell>
          <cell r="F28">
            <v>7481</v>
          </cell>
        </row>
        <row r="29">
          <cell r="C29">
            <v>328.93</v>
          </cell>
          <cell r="F29">
            <v>399</v>
          </cell>
        </row>
        <row r="30">
          <cell r="C30">
            <v>1.2</v>
          </cell>
          <cell r="F30">
            <v>1.3</v>
          </cell>
        </row>
        <row r="34">
          <cell r="C34">
            <v>1609</v>
          </cell>
        </row>
        <row r="35">
          <cell r="C35">
            <v>15</v>
          </cell>
        </row>
      </sheetData>
      <sheetData sheetId="4">
        <row r="8">
          <cell r="C8">
            <v>900</v>
          </cell>
          <cell r="E8">
            <v>1020</v>
          </cell>
        </row>
        <row r="9">
          <cell r="C9">
            <v>198</v>
          </cell>
          <cell r="E9">
            <v>224.4</v>
          </cell>
        </row>
        <row r="11">
          <cell r="C11">
            <v>15</v>
          </cell>
        </row>
        <row r="14">
          <cell r="C14">
            <v>10</v>
          </cell>
        </row>
        <row r="17">
          <cell r="C17">
            <v>27</v>
          </cell>
          <cell r="E17">
            <v>14</v>
          </cell>
        </row>
        <row r="18">
          <cell r="C18">
            <v>4.9000000000000004</v>
          </cell>
          <cell r="E18">
            <v>4</v>
          </cell>
        </row>
        <row r="19">
          <cell r="C19">
            <v>7.1</v>
          </cell>
          <cell r="E19">
            <v>4</v>
          </cell>
        </row>
        <row r="22">
          <cell r="C22">
            <v>50</v>
          </cell>
          <cell r="E22">
            <v>50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48"/>
  <sheetViews>
    <sheetView tabSelected="1" view="pageBreakPreview" zoomScaleSheetLayoutView="75" workbookViewId="0">
      <pane ySplit="7" topLeftCell="A20" activePane="bottomLeft" state="frozen"/>
      <selection pane="bottomLeft" activeCell="O11" sqref="O11"/>
    </sheetView>
  </sheetViews>
  <sheetFormatPr defaultRowHeight="12.75"/>
  <cols>
    <col min="1" max="1" width="8.6640625" style="1" customWidth="1"/>
    <col min="2" max="2" width="26.5" style="1" customWidth="1"/>
    <col min="3" max="3" width="13.83203125" style="1" customWidth="1"/>
    <col min="4" max="5" width="15.5" style="1" customWidth="1"/>
    <col min="6" max="6" width="14.33203125" style="1" customWidth="1"/>
    <col min="7" max="7" width="14" style="1" customWidth="1"/>
    <col min="8" max="8" width="6.33203125" style="1" bestFit="1" customWidth="1"/>
    <col min="9" max="9" width="17.1640625" style="1" customWidth="1"/>
    <col min="10" max="10" width="23.83203125" style="1" customWidth="1"/>
    <col min="11" max="11" width="46.1640625" style="1" hidden="1" customWidth="1"/>
    <col min="12" max="12" width="14" style="1" customWidth="1"/>
    <col min="13" max="13" width="13.5" style="1" hidden="1" customWidth="1"/>
    <col min="14" max="14" width="11.5" style="1" customWidth="1"/>
    <col min="15" max="16384" width="9.33203125" style="1"/>
  </cols>
  <sheetData>
    <row r="1" spans="1:14" ht="18" customHeight="1">
      <c r="J1" s="2"/>
    </row>
    <row r="2" spans="1:14" ht="19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69"/>
    </row>
    <row r="3" spans="1:14" ht="53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69"/>
    </row>
    <row r="4" spans="1:14" ht="20.25" customHeight="1">
      <c r="A4" s="4" t="s">
        <v>49</v>
      </c>
      <c r="B4" s="4"/>
      <c r="C4" s="4"/>
      <c r="D4" s="4"/>
      <c r="E4" s="4"/>
      <c r="F4" s="4"/>
      <c r="G4" s="4"/>
      <c r="H4" s="4"/>
      <c r="I4" s="4"/>
      <c r="J4" s="77"/>
    </row>
    <row r="5" spans="1:14" ht="17.25" customHeight="1">
      <c r="A5" s="5"/>
      <c r="B5" s="5"/>
      <c r="C5" s="5"/>
      <c r="D5" s="5"/>
      <c r="E5" s="5"/>
      <c r="F5" s="5"/>
      <c r="G5" s="5"/>
      <c r="H5" s="6"/>
      <c r="I5" s="7" t="s">
        <v>3</v>
      </c>
      <c r="J5" s="89"/>
      <c r="K5" s="78"/>
      <c r="L5" s="78"/>
      <c r="M5" s="78"/>
      <c r="N5" s="78"/>
    </row>
    <row r="6" spans="1:14" ht="80.25" customHeight="1">
      <c r="A6" s="8" t="s">
        <v>4</v>
      </c>
      <c r="B6" s="9" t="s">
        <v>5</v>
      </c>
      <c r="C6" s="9" t="s">
        <v>6</v>
      </c>
      <c r="D6" s="10" t="s">
        <v>7</v>
      </c>
      <c r="E6" s="13" t="s">
        <v>8</v>
      </c>
      <c r="F6" s="9" t="s">
        <v>50</v>
      </c>
      <c r="G6" s="9" t="s">
        <v>10</v>
      </c>
      <c r="H6" s="9"/>
      <c r="I6" s="81" t="s">
        <v>51</v>
      </c>
      <c r="J6" s="90"/>
      <c r="K6" s="78"/>
      <c r="L6" s="91"/>
      <c r="M6" s="91"/>
      <c r="N6" s="91"/>
    </row>
    <row r="7" spans="1:14" ht="75.75" customHeight="1">
      <c r="A7" s="8"/>
      <c r="B7" s="9"/>
      <c r="C7" s="9"/>
      <c r="D7" s="10" t="s">
        <v>14</v>
      </c>
      <c r="E7" s="17"/>
      <c r="F7" s="9"/>
      <c r="G7" s="10" t="s">
        <v>15</v>
      </c>
      <c r="H7" s="10" t="s">
        <v>16</v>
      </c>
      <c r="I7" s="81"/>
      <c r="J7" s="90"/>
      <c r="K7" s="78"/>
      <c r="L7" s="91"/>
      <c r="M7" s="92"/>
      <c r="N7" s="93"/>
    </row>
    <row r="8" spans="1:14" s="22" customFormat="1" ht="46.5" customHeight="1">
      <c r="A8" s="10">
        <v>2110</v>
      </c>
      <c r="B8" s="18" t="s">
        <v>18</v>
      </c>
      <c r="C8" s="47">
        <v>487076.96</v>
      </c>
      <c r="D8" s="19"/>
      <c r="E8" s="47">
        <f>C8-D8</f>
        <v>487076.96</v>
      </c>
      <c r="F8" s="19">
        <v>444741.1</v>
      </c>
      <c r="G8" s="20">
        <f>F8-(C8-D8)</f>
        <v>-42335.860000000044</v>
      </c>
      <c r="H8" s="20">
        <f>IF(C8&gt;0,G8/(C8-D8)*100,0)</f>
        <v>-8.6918215142017896</v>
      </c>
      <c r="I8" s="82">
        <v>85640</v>
      </c>
      <c r="J8" s="94"/>
      <c r="K8" s="95"/>
      <c r="L8" s="96"/>
      <c r="M8" s="97"/>
      <c r="N8" s="98"/>
    </row>
    <row r="9" spans="1:14" s="22" customFormat="1" ht="46.5" customHeight="1">
      <c r="A9" s="10">
        <v>2120</v>
      </c>
      <c r="B9" s="18" t="s">
        <v>19</v>
      </c>
      <c r="C9" s="47">
        <v>105759.93</v>
      </c>
      <c r="D9" s="19"/>
      <c r="E9" s="47">
        <f>C9-D9</f>
        <v>105759.93</v>
      </c>
      <c r="F9" s="19">
        <v>97175.9</v>
      </c>
      <c r="G9" s="20">
        <f>F9-(C9-D9)</f>
        <v>-8584.0299999999988</v>
      </c>
      <c r="H9" s="20">
        <f>IF(C9&gt;0,G9/(C9-D9)*100,0)</f>
        <v>-8.1165239046584077</v>
      </c>
      <c r="I9" s="82">
        <v>18840</v>
      </c>
      <c r="J9" s="94"/>
      <c r="K9" s="56"/>
      <c r="L9" s="96"/>
      <c r="M9" s="97"/>
      <c r="N9" s="98"/>
    </row>
    <row r="10" spans="1:14" s="22" customFormat="1" ht="28.5" customHeight="1">
      <c r="A10" s="10">
        <v>2200</v>
      </c>
      <c r="B10" s="18" t="s">
        <v>20</v>
      </c>
      <c r="C10" s="48">
        <f>SUM(C11:C16)+C22</f>
        <v>226160.98</v>
      </c>
      <c r="D10" s="48">
        <f>SUM(D11:D16)+D22</f>
        <v>1933.2399999999998</v>
      </c>
      <c r="E10" s="48">
        <f>SUM(E11:E16)+E22</f>
        <v>224227.74</v>
      </c>
      <c r="F10" s="20">
        <f>SUM(F11:F16)+F22</f>
        <v>185858.10000000003</v>
      </c>
      <c r="G10" s="20">
        <f>SUM(G11:G16)+G22</f>
        <v>36330.349999999991</v>
      </c>
      <c r="H10" s="20">
        <f>IF(C10&gt;0,G10/(C10-D10)*100,0)</f>
        <v>16.202433293935883</v>
      </c>
      <c r="I10" s="82">
        <f>SUM(I11:I16)+I22</f>
        <v>83329.999999999985</v>
      </c>
      <c r="J10" s="99"/>
      <c r="K10" s="56"/>
      <c r="L10" s="96"/>
      <c r="M10" s="97"/>
      <c r="N10" s="98"/>
    </row>
    <row r="11" spans="1:14" s="22" customFormat="1" ht="67.5" customHeight="1">
      <c r="A11" s="23">
        <v>2210</v>
      </c>
      <c r="B11" s="24" t="s">
        <v>21</v>
      </c>
      <c r="C11" s="49">
        <v>28919.715</v>
      </c>
      <c r="D11" s="25"/>
      <c r="E11" s="25">
        <f>C11-D11</f>
        <v>28919.715</v>
      </c>
      <c r="F11" s="25">
        <v>34373.699999999997</v>
      </c>
      <c r="G11" s="26">
        <f>F11-(C11-D11)</f>
        <v>5453.9849999999969</v>
      </c>
      <c r="H11" s="26">
        <f t="shared" ref="H11:H35" si="0">IF(C11&gt;0,G11/(C11-D11)*100,0)</f>
        <v>18.859055146290331</v>
      </c>
      <c r="I11" s="82"/>
      <c r="J11" s="100"/>
      <c r="K11" s="56"/>
      <c r="L11" s="101"/>
      <c r="M11" s="102"/>
      <c r="N11" s="103"/>
    </row>
    <row r="12" spans="1:14" ht="67.5" customHeight="1">
      <c r="A12" s="23">
        <v>2220</v>
      </c>
      <c r="B12" s="24" t="s">
        <v>22</v>
      </c>
      <c r="C12" s="49">
        <v>71966.145000000004</v>
      </c>
      <c r="D12" s="25"/>
      <c r="E12" s="25">
        <f>C12-D12</f>
        <v>71966.145000000004</v>
      </c>
      <c r="F12" s="25">
        <v>97987</v>
      </c>
      <c r="G12" s="26">
        <f>F12-(C12-D12)</f>
        <v>26020.854999999996</v>
      </c>
      <c r="H12" s="26">
        <f t="shared" si="0"/>
        <v>36.157077748155046</v>
      </c>
      <c r="I12" s="82"/>
      <c r="J12" s="100"/>
      <c r="K12" s="78"/>
      <c r="L12" s="101"/>
      <c r="M12" s="102"/>
      <c r="N12" s="103"/>
    </row>
    <row r="13" spans="1:14" ht="69" customHeight="1">
      <c r="A13" s="23">
        <v>2230</v>
      </c>
      <c r="B13" s="24" t="s">
        <v>23</v>
      </c>
      <c r="C13" s="49">
        <v>25843.16</v>
      </c>
      <c r="D13" s="25"/>
      <c r="E13" s="25">
        <f>C13-D13</f>
        <v>25843.16</v>
      </c>
      <c r="F13" s="25">
        <v>29565.1</v>
      </c>
      <c r="G13" s="26">
        <f>F13-(C13-D13)</f>
        <v>3721.9399999999987</v>
      </c>
      <c r="H13" s="26">
        <f t="shared" si="0"/>
        <v>14.402031330533877</v>
      </c>
      <c r="I13" s="82"/>
      <c r="J13" s="100"/>
      <c r="K13" s="104"/>
      <c r="L13" s="101"/>
      <c r="M13" s="102"/>
      <c r="N13" s="103"/>
    </row>
    <row r="14" spans="1:14" ht="38.25" customHeight="1">
      <c r="A14" s="23">
        <v>2240</v>
      </c>
      <c r="B14" s="27" t="s">
        <v>24</v>
      </c>
      <c r="C14" s="49">
        <v>21291.79</v>
      </c>
      <c r="D14" s="25"/>
      <c r="E14" s="25">
        <f>C14-D14</f>
        <v>21291.79</v>
      </c>
      <c r="F14" s="25">
        <v>22400.1</v>
      </c>
      <c r="G14" s="26">
        <f>F14-(C14-D14)</f>
        <v>1108.3099999999977</v>
      </c>
      <c r="H14" s="26">
        <f t="shared" si="0"/>
        <v>5.2053397107523489</v>
      </c>
      <c r="I14" s="82"/>
      <c r="J14" s="100"/>
      <c r="K14" s="78"/>
      <c r="L14" s="101"/>
      <c r="M14" s="102"/>
      <c r="N14" s="103"/>
    </row>
    <row r="15" spans="1:14" s="22" customFormat="1" ht="20.25" customHeight="1">
      <c r="A15" s="10">
        <v>2250</v>
      </c>
      <c r="B15" s="18" t="s">
        <v>25</v>
      </c>
      <c r="C15" s="47">
        <v>1335.3230000000001</v>
      </c>
      <c r="D15" s="19"/>
      <c r="E15" s="25">
        <f>C15-D15</f>
        <v>1335.3230000000001</v>
      </c>
      <c r="F15" s="19">
        <v>1353.2</v>
      </c>
      <c r="G15" s="20">
        <f>F15-(C15-D15)</f>
        <v>17.876999999999953</v>
      </c>
      <c r="H15" s="20">
        <f t="shared" si="0"/>
        <v>1.3387772097088084</v>
      </c>
      <c r="I15" s="82"/>
      <c r="J15" s="56"/>
      <c r="K15" s="56"/>
      <c r="L15" s="96"/>
      <c r="M15" s="102"/>
      <c r="N15" s="98"/>
    </row>
    <row r="16" spans="1:14" s="22" customFormat="1" ht="54" customHeight="1">
      <c r="A16" s="10">
        <v>2270</v>
      </c>
      <c r="B16" s="18" t="s">
        <v>26</v>
      </c>
      <c r="C16" s="47">
        <f>SUM(C17:C21)</f>
        <v>76633.23</v>
      </c>
      <c r="D16" s="47">
        <f>SUM(D17:D21)</f>
        <v>1933.2399999999998</v>
      </c>
      <c r="E16" s="47">
        <f>SUM(E17:E21)</f>
        <v>74699.989999999991</v>
      </c>
      <c r="F16" s="20">
        <f>SUM(F17:F21)</f>
        <v>0</v>
      </c>
      <c r="G16" s="20">
        <f>SUM(G17:G21)</f>
        <v>0</v>
      </c>
      <c r="H16" s="20">
        <f t="shared" si="0"/>
        <v>0</v>
      </c>
      <c r="I16" s="82">
        <f>SUM(I17:I21)</f>
        <v>83329.999999999985</v>
      </c>
      <c r="J16" s="105"/>
      <c r="K16" s="95"/>
      <c r="L16" s="106"/>
      <c r="M16" s="107"/>
      <c r="N16" s="98"/>
    </row>
    <row r="17" spans="1:14" ht="18.75" customHeight="1">
      <c r="A17" s="23">
        <v>2271</v>
      </c>
      <c r="B17" s="24" t="s">
        <v>27</v>
      </c>
      <c r="C17" s="49">
        <v>36053.18</v>
      </c>
      <c r="D17" s="49">
        <v>1280.3599999999999</v>
      </c>
      <c r="E17" s="47">
        <f t="shared" ref="E17:E22" si="1">C17-D17</f>
        <v>34772.82</v>
      </c>
      <c r="F17" s="25"/>
      <c r="G17" s="26"/>
      <c r="H17" s="26">
        <f>IF(C17&gt;0,G17/(C17-D17)*100,0)</f>
        <v>0</v>
      </c>
      <c r="I17" s="83">
        <v>35774.07</v>
      </c>
      <c r="J17" s="108"/>
      <c r="K17" s="78"/>
      <c r="L17" s="101"/>
      <c r="M17" s="104"/>
      <c r="N17" s="103"/>
    </row>
    <row r="18" spans="1:14" ht="24">
      <c r="A18" s="23">
        <v>2272</v>
      </c>
      <c r="B18" s="24" t="s">
        <v>28</v>
      </c>
      <c r="C18" s="49">
        <v>12072.62</v>
      </c>
      <c r="D18" s="49">
        <v>88.61</v>
      </c>
      <c r="E18" s="47">
        <f t="shared" si="1"/>
        <v>11984.01</v>
      </c>
      <c r="F18" s="25"/>
      <c r="G18" s="26"/>
      <c r="H18" s="26">
        <f t="shared" si="0"/>
        <v>0</v>
      </c>
      <c r="I18" s="83">
        <v>11416.3</v>
      </c>
      <c r="J18" s="108"/>
      <c r="K18" s="78"/>
      <c r="L18" s="101"/>
      <c r="M18" s="104"/>
      <c r="N18" s="103"/>
    </row>
    <row r="19" spans="1:14" ht="15.75" customHeight="1">
      <c r="A19" s="23">
        <v>2273</v>
      </c>
      <c r="B19" s="24" t="s">
        <v>29</v>
      </c>
      <c r="C19" s="49">
        <v>16867.36</v>
      </c>
      <c r="D19" s="49">
        <v>296.24</v>
      </c>
      <c r="E19" s="49">
        <f t="shared" si="1"/>
        <v>16571.12</v>
      </c>
      <c r="F19" s="25"/>
      <c r="G19" s="26"/>
      <c r="H19" s="26">
        <f t="shared" si="0"/>
        <v>0</v>
      </c>
      <c r="I19" s="83">
        <v>19596.98</v>
      </c>
      <c r="J19" s="108"/>
      <c r="K19" s="78"/>
      <c r="L19" s="101"/>
      <c r="M19" s="104"/>
      <c r="N19" s="103"/>
    </row>
    <row r="20" spans="1:14" ht="17.25" customHeight="1">
      <c r="A20" s="23">
        <v>2274</v>
      </c>
      <c r="B20" s="24" t="s">
        <v>30</v>
      </c>
      <c r="C20" s="49">
        <v>10894.71</v>
      </c>
      <c r="D20" s="49">
        <v>266.93</v>
      </c>
      <c r="E20" s="49">
        <f t="shared" si="1"/>
        <v>10627.779999999999</v>
      </c>
      <c r="F20" s="25"/>
      <c r="G20" s="26"/>
      <c r="H20" s="26">
        <f t="shared" si="0"/>
        <v>0</v>
      </c>
      <c r="I20" s="83">
        <v>14704.65</v>
      </c>
      <c r="J20" s="108"/>
      <c r="K20" s="78"/>
      <c r="L20" s="101"/>
      <c r="M20" s="104"/>
      <c r="N20" s="103"/>
    </row>
    <row r="21" spans="1:14" ht="24" customHeight="1">
      <c r="A21" s="23">
        <v>2275</v>
      </c>
      <c r="B21" s="24" t="s">
        <v>31</v>
      </c>
      <c r="C21" s="49">
        <v>745.36</v>
      </c>
      <c r="D21" s="49">
        <v>1.1000000000000001</v>
      </c>
      <c r="E21" s="49">
        <f t="shared" si="1"/>
        <v>744.26</v>
      </c>
      <c r="F21" s="25"/>
      <c r="G21" s="26"/>
      <c r="H21" s="26">
        <f t="shared" si="0"/>
        <v>0</v>
      </c>
      <c r="I21" s="83">
        <v>1838</v>
      </c>
      <c r="J21" s="108"/>
      <c r="K21" s="78"/>
      <c r="L21" s="101"/>
      <c r="M21" s="104"/>
      <c r="N21" s="103"/>
    </row>
    <row r="22" spans="1:14" s="22" customFormat="1" ht="63.75">
      <c r="A22" s="10">
        <v>2282</v>
      </c>
      <c r="B22" s="29" t="s">
        <v>32</v>
      </c>
      <c r="C22" s="47">
        <v>171.61699999999999</v>
      </c>
      <c r="D22" s="19"/>
      <c r="E22" s="48">
        <f t="shared" si="1"/>
        <v>171.61699999999999</v>
      </c>
      <c r="F22" s="19">
        <v>179</v>
      </c>
      <c r="G22" s="20">
        <f>F22-(C22-D22)</f>
        <v>7.3830000000000098</v>
      </c>
      <c r="H22" s="20">
        <f t="shared" si="0"/>
        <v>4.3020213615201346</v>
      </c>
      <c r="I22" s="82"/>
      <c r="J22" s="56"/>
      <c r="K22" s="56"/>
      <c r="L22" s="96"/>
      <c r="M22" s="109"/>
      <c r="N22" s="98"/>
    </row>
    <row r="23" spans="1:14" s="22" customFormat="1" ht="51">
      <c r="A23" s="10">
        <v>2610</v>
      </c>
      <c r="B23" s="18" t="s">
        <v>33</v>
      </c>
      <c r="C23" s="47"/>
      <c r="D23" s="19"/>
      <c r="E23" s="19"/>
      <c r="F23" s="19"/>
      <c r="G23" s="20">
        <f>F23-(C23-D23)</f>
        <v>0</v>
      </c>
      <c r="H23" s="20">
        <f t="shared" si="0"/>
        <v>0</v>
      </c>
      <c r="I23" s="82"/>
      <c r="J23" s="56"/>
      <c r="K23" s="56"/>
      <c r="L23" s="56"/>
      <c r="M23" s="56"/>
      <c r="N23" s="98"/>
    </row>
    <row r="24" spans="1:14" s="22" customFormat="1" ht="17.45" customHeight="1">
      <c r="A24" s="10">
        <v>2700</v>
      </c>
      <c r="B24" s="18" t="s">
        <v>34</v>
      </c>
      <c r="C24" s="48">
        <f>SUM(C25:C27)</f>
        <v>12189.954000000002</v>
      </c>
      <c r="D24" s="20">
        <f>SUM(D25:D27)</f>
        <v>0</v>
      </c>
      <c r="E24" s="20">
        <f>SUM(E25:E27)</f>
        <v>12189.954000000002</v>
      </c>
      <c r="F24" s="20">
        <f>SUM(F25:F27)</f>
        <v>11247.980000000001</v>
      </c>
      <c r="G24" s="20">
        <f>SUM(G25:G27)</f>
        <v>-941.97399999999993</v>
      </c>
      <c r="H24" s="20">
        <f t="shared" si="0"/>
        <v>-7.727461481807067</v>
      </c>
      <c r="I24" s="82"/>
      <c r="J24" s="56"/>
      <c r="K24" s="56"/>
      <c r="L24" s="110"/>
      <c r="M24" s="111"/>
      <c r="N24" s="98"/>
    </row>
    <row r="25" spans="1:14" s="22" customFormat="1">
      <c r="A25" s="23">
        <v>2710</v>
      </c>
      <c r="B25" s="24" t="s">
        <v>35</v>
      </c>
      <c r="C25" s="49">
        <v>10324.700000000001</v>
      </c>
      <c r="D25" s="25"/>
      <c r="E25" s="49">
        <f>C25-D25</f>
        <v>10324.700000000001</v>
      </c>
      <c r="F25" s="26">
        <v>9235.2000000000007</v>
      </c>
      <c r="G25" s="26">
        <f>F25-(C25-D25)</f>
        <v>-1089.5</v>
      </c>
      <c r="H25" s="26">
        <f t="shared" si="0"/>
        <v>-10.552364717618913</v>
      </c>
      <c r="I25" s="82"/>
      <c r="J25" s="112"/>
      <c r="K25" s="56"/>
      <c r="L25" s="113"/>
      <c r="M25" s="102"/>
      <c r="N25" s="98"/>
    </row>
    <row r="26" spans="1:14" s="31" customFormat="1" ht="16.5" customHeight="1">
      <c r="A26" s="23">
        <v>2720</v>
      </c>
      <c r="B26" s="24" t="s">
        <v>36</v>
      </c>
      <c r="C26" s="49"/>
      <c r="D26" s="25"/>
      <c r="E26" s="49">
        <f>C26-D26</f>
        <v>0</v>
      </c>
      <c r="F26" s="26"/>
      <c r="G26" s="26">
        <f>F26-(C26-D26)</f>
        <v>0</v>
      </c>
      <c r="H26" s="26">
        <f t="shared" si="0"/>
        <v>0</v>
      </c>
      <c r="I26" s="82"/>
      <c r="J26" s="114"/>
      <c r="K26" s="114"/>
      <c r="L26" s="115"/>
      <c r="M26" s="102"/>
      <c r="N26" s="98"/>
    </row>
    <row r="27" spans="1:14" s="31" customFormat="1" ht="15.75" customHeight="1">
      <c r="A27" s="23">
        <v>2730</v>
      </c>
      <c r="B27" s="24" t="s">
        <v>37</v>
      </c>
      <c r="C27" s="49">
        <v>1865.2539999999999</v>
      </c>
      <c r="D27" s="25"/>
      <c r="E27" s="49">
        <f>C27-D27</f>
        <v>1865.2539999999999</v>
      </c>
      <c r="F27" s="26">
        <v>2012.78</v>
      </c>
      <c r="G27" s="26">
        <f>F27-(C27-D27)</f>
        <v>147.52600000000007</v>
      </c>
      <c r="H27" s="26">
        <f t="shared" si="0"/>
        <v>7.9091641138418725</v>
      </c>
      <c r="I27" s="82"/>
      <c r="J27" s="114"/>
      <c r="K27" s="114"/>
      <c r="L27" s="113"/>
      <c r="M27" s="102"/>
      <c r="N27" s="98"/>
    </row>
    <row r="28" spans="1:14" s="22" customFormat="1" ht="19.5" customHeight="1">
      <c r="A28" s="10">
        <v>2800</v>
      </c>
      <c r="B28" s="18" t="s">
        <v>38</v>
      </c>
      <c r="C28" s="47">
        <v>490.88</v>
      </c>
      <c r="D28" s="19"/>
      <c r="E28" s="47">
        <f>C28-D28</f>
        <v>490.88</v>
      </c>
      <c r="F28" s="20">
        <v>505.82</v>
      </c>
      <c r="G28" s="26">
        <f>F28-(C28-D28)</f>
        <v>14.939999999999998</v>
      </c>
      <c r="H28" s="26">
        <f t="shared" si="0"/>
        <v>3.0435136897001303</v>
      </c>
      <c r="I28" s="82"/>
      <c r="J28" s="56"/>
      <c r="K28" s="56"/>
      <c r="L28" s="110"/>
      <c r="M28" s="102"/>
      <c r="N28" s="98"/>
    </row>
    <row r="29" spans="1:14" s="31" customFormat="1" ht="51.75" customHeight="1">
      <c r="A29" s="32" t="s">
        <v>39</v>
      </c>
      <c r="B29" s="33" t="s">
        <v>40</v>
      </c>
      <c r="C29" s="50">
        <f>C8+C9+C10+C24+C28</f>
        <v>831678.70400000003</v>
      </c>
      <c r="D29" s="50">
        <f>D8+D9+D10+D24+D28</f>
        <v>1933.2399999999998</v>
      </c>
      <c r="E29" s="34">
        <f>E8+E9+E10+E24+E28</f>
        <v>829745.46400000004</v>
      </c>
      <c r="F29" s="34">
        <f>F8+F9+F10+F24+F28</f>
        <v>739528.9</v>
      </c>
      <c r="G29" s="34">
        <f>G8+G9+G10+G24+G28</f>
        <v>-15516.574000000051</v>
      </c>
      <c r="H29" s="34">
        <f t="shared" si="0"/>
        <v>-1.8700402320005995</v>
      </c>
      <c r="I29" s="84">
        <f>I8+I9+I10+I24+I28</f>
        <v>187810</v>
      </c>
      <c r="J29" s="116"/>
      <c r="K29" s="117"/>
      <c r="L29" s="118"/>
      <c r="M29" s="118"/>
      <c r="N29" s="119"/>
    </row>
    <row r="30" spans="1:14" s="22" customFormat="1" ht="51">
      <c r="A30" s="10">
        <v>3000</v>
      </c>
      <c r="B30" s="18" t="s">
        <v>41</v>
      </c>
      <c r="C30" s="20">
        <f>C31+C32+C33+C35+C34</f>
        <v>49151.92</v>
      </c>
      <c r="D30" s="20">
        <f t="shared" ref="D30:F30" si="2">D31+D32+D33+D35+D34</f>
        <v>0</v>
      </c>
      <c r="E30" s="20">
        <f t="shared" si="2"/>
        <v>49151.96</v>
      </c>
      <c r="F30" s="20">
        <f t="shared" si="2"/>
        <v>0</v>
      </c>
      <c r="G30" s="20">
        <f>G31+G33+G35+G34</f>
        <v>-46545.319999999992</v>
      </c>
      <c r="H30" s="20">
        <f t="shared" si="0"/>
        <v>-94.696850092529445</v>
      </c>
      <c r="I30" s="82">
        <f>I31+I33+I35+I34</f>
        <v>148023.60500000001</v>
      </c>
      <c r="J30" s="56"/>
      <c r="K30" s="56"/>
      <c r="L30" s="56"/>
      <c r="M30" s="56"/>
      <c r="N30" s="56"/>
    </row>
    <row r="31" spans="1:14" ht="36">
      <c r="A31" s="23">
        <v>3110</v>
      </c>
      <c r="B31" s="24" t="s">
        <v>42</v>
      </c>
      <c r="C31" s="25">
        <f>44865.763-3616.8</f>
        <v>41248.962999999996</v>
      </c>
      <c r="D31" s="25"/>
      <c r="E31" s="25">
        <v>41249</v>
      </c>
      <c r="F31" s="26"/>
      <c r="G31" s="26">
        <f>F31-(C31-D31)</f>
        <v>-41248.962999999996</v>
      </c>
      <c r="H31" s="26">
        <f t="shared" si="0"/>
        <v>-100</v>
      </c>
      <c r="I31" s="85">
        <v>142895.70000000001</v>
      </c>
      <c r="J31" s="78"/>
      <c r="K31" s="78"/>
      <c r="L31" s="78"/>
      <c r="M31" s="78"/>
      <c r="N31" s="78"/>
    </row>
    <row r="32" spans="1:14" ht="25.5">
      <c r="A32" s="23">
        <v>3120</v>
      </c>
      <c r="B32" s="51" t="s">
        <v>43</v>
      </c>
      <c r="C32" s="25">
        <v>2606.6</v>
      </c>
      <c r="D32" s="25"/>
      <c r="E32" s="25">
        <v>2606.6</v>
      </c>
      <c r="F32" s="26"/>
      <c r="G32" s="26"/>
      <c r="H32" s="26"/>
      <c r="I32" s="85"/>
      <c r="J32" s="78"/>
      <c r="K32" s="78"/>
      <c r="L32" s="78"/>
      <c r="M32" s="78"/>
      <c r="N32" s="78"/>
    </row>
    <row r="33" spans="1:14" ht="17.25" customHeight="1">
      <c r="A33" s="23">
        <v>3130</v>
      </c>
      <c r="B33" s="24" t="s">
        <v>44</v>
      </c>
      <c r="C33" s="25">
        <v>3797.357</v>
      </c>
      <c r="D33" s="25"/>
      <c r="E33" s="25">
        <v>3797.36</v>
      </c>
      <c r="F33" s="52"/>
      <c r="G33" s="26">
        <f>F33-(C33-D33)</f>
        <v>-3797.357</v>
      </c>
      <c r="H33" s="26">
        <f t="shared" si="0"/>
        <v>-100</v>
      </c>
      <c r="I33" s="86">
        <v>5127.9049999999997</v>
      </c>
      <c r="J33" s="78"/>
      <c r="K33" s="78"/>
      <c r="L33" s="78"/>
      <c r="M33" s="78"/>
      <c r="N33" s="78"/>
    </row>
    <row r="34" spans="1:14" ht="17.25" customHeight="1">
      <c r="A34" s="23">
        <v>3140</v>
      </c>
      <c r="B34" s="24" t="s">
        <v>45</v>
      </c>
      <c r="C34" s="25">
        <v>1499</v>
      </c>
      <c r="D34" s="25"/>
      <c r="E34" s="25">
        <v>1499</v>
      </c>
      <c r="F34" s="26"/>
      <c r="G34" s="26">
        <f>F34-(C34-D34)</f>
        <v>-1499</v>
      </c>
      <c r="H34" s="26">
        <f t="shared" si="0"/>
        <v>-100</v>
      </c>
      <c r="I34" s="85"/>
      <c r="J34" s="78"/>
      <c r="K34" s="78"/>
      <c r="L34" s="78"/>
      <c r="M34" s="78"/>
      <c r="N34" s="78"/>
    </row>
    <row r="35" spans="1:14" ht="30" customHeight="1">
      <c r="A35" s="23">
        <v>3210</v>
      </c>
      <c r="B35" s="24" t="s">
        <v>46</v>
      </c>
      <c r="C35" s="25"/>
      <c r="D35" s="25"/>
      <c r="E35" s="25"/>
      <c r="F35" s="26"/>
      <c r="G35" s="26">
        <f>F35-(C35-D35)</f>
        <v>0</v>
      </c>
      <c r="H35" s="26">
        <f t="shared" si="0"/>
        <v>0</v>
      </c>
      <c r="I35" s="85"/>
      <c r="J35" s="78"/>
      <c r="K35" s="78"/>
      <c r="L35" s="78"/>
      <c r="M35" s="78"/>
      <c r="N35" s="78"/>
    </row>
    <row r="36" spans="1:14" ht="45.75" customHeight="1">
      <c r="A36" s="32" t="s">
        <v>39</v>
      </c>
      <c r="B36" s="33" t="s">
        <v>47</v>
      </c>
      <c r="C36" s="37">
        <f>C30</f>
        <v>49151.92</v>
      </c>
      <c r="D36" s="37">
        <f>D30</f>
        <v>0</v>
      </c>
      <c r="E36" s="37">
        <f>E30</f>
        <v>49151.96</v>
      </c>
      <c r="F36" s="37">
        <f>F30</f>
        <v>0</v>
      </c>
      <c r="G36" s="37">
        <f>G30</f>
        <v>-46545.319999999992</v>
      </c>
      <c r="H36" s="34">
        <f>IF(C36&gt;0,G36/(C36-D36)*100,0)</f>
        <v>-94.696850092529445</v>
      </c>
      <c r="I36" s="87">
        <f>I30</f>
        <v>148023.60500000001</v>
      </c>
      <c r="J36" s="120"/>
      <c r="K36" s="78"/>
      <c r="L36" s="121"/>
      <c r="M36" s="121"/>
      <c r="N36" s="121"/>
    </row>
    <row r="37" spans="1:14" s="41" customFormat="1" ht="42" customHeight="1">
      <c r="A37" s="39" t="s">
        <v>48</v>
      </c>
      <c r="B37" s="39"/>
      <c r="C37" s="40">
        <f>C29+C36</f>
        <v>880830.62400000007</v>
      </c>
      <c r="D37" s="40">
        <f>D29+D36</f>
        <v>1933.2399999999998</v>
      </c>
      <c r="E37" s="40">
        <f>E29+E36</f>
        <v>878897.424</v>
      </c>
      <c r="F37" s="40">
        <f>F29+F36</f>
        <v>739528.9</v>
      </c>
      <c r="G37" s="40">
        <f>G29+G36</f>
        <v>-62061.894000000044</v>
      </c>
      <c r="H37" s="34">
        <f>IF(C37&gt;0,G37/(C37-D37)*100,0)</f>
        <v>-7.0613356154897877</v>
      </c>
      <c r="I37" s="88">
        <f>I29+I36</f>
        <v>335833.60499999998</v>
      </c>
      <c r="J37" s="116"/>
      <c r="K37" s="122"/>
      <c r="L37" s="80"/>
      <c r="M37" s="80"/>
      <c r="N37" s="80"/>
    </row>
    <row r="38" spans="1:14" ht="38.25" customHeight="1">
      <c r="A38" s="53" t="s">
        <v>53</v>
      </c>
      <c r="B38" s="53"/>
      <c r="C38" s="53"/>
      <c r="D38" s="53"/>
      <c r="E38" s="53"/>
      <c r="F38" s="53"/>
      <c r="G38" s="53"/>
      <c r="H38" s="44"/>
      <c r="I38" s="88">
        <v>350</v>
      </c>
      <c r="J38" s="56"/>
      <c r="K38" s="78"/>
      <c r="L38" s="123"/>
      <c r="M38" s="78"/>
      <c r="N38" s="78"/>
    </row>
    <row r="39" spans="1:14" ht="25.5" hidden="1">
      <c r="A39" s="55">
        <v>3120</v>
      </c>
      <c r="B39" s="55" t="s">
        <v>43</v>
      </c>
      <c r="C39" s="55"/>
      <c r="D39" s="55"/>
      <c r="E39" s="55"/>
      <c r="F39" s="55">
        <v>2606.6</v>
      </c>
      <c r="G39" s="55" t="s">
        <v>54</v>
      </c>
      <c r="J39" s="78"/>
      <c r="K39" s="78"/>
      <c r="L39" s="78"/>
      <c r="M39" s="78"/>
      <c r="N39" s="78"/>
    </row>
    <row r="40" spans="1:14" ht="28.5" customHeight="1">
      <c r="A40" s="78"/>
      <c r="B40" s="79"/>
      <c r="C40" s="79"/>
      <c r="D40" s="79"/>
      <c r="E40" s="79"/>
      <c r="F40" s="79"/>
      <c r="G40" s="79"/>
      <c r="H40" s="79"/>
      <c r="I40" s="80"/>
      <c r="J40" s="78"/>
      <c r="K40" s="78"/>
      <c r="L40" s="78"/>
      <c r="M40" s="78"/>
      <c r="N40" s="78"/>
    </row>
    <row r="41" spans="1:14" ht="17.25" customHeight="1">
      <c r="A41" s="78"/>
      <c r="B41" s="79"/>
      <c r="C41" s="79"/>
      <c r="D41" s="79"/>
      <c r="E41" s="79"/>
      <c r="F41" s="79"/>
      <c r="G41" s="79"/>
      <c r="H41" s="79"/>
      <c r="I41" s="80"/>
      <c r="J41" s="78"/>
    </row>
    <row r="42" spans="1:14">
      <c r="A42" s="78"/>
      <c r="B42" s="56"/>
      <c r="C42" s="56"/>
      <c r="D42" s="56"/>
      <c r="E42" s="56"/>
      <c r="F42" s="78"/>
      <c r="G42" s="78"/>
      <c r="H42" s="78"/>
      <c r="I42" s="78"/>
      <c r="J42" s="78"/>
    </row>
    <row r="43" spans="1:14">
      <c r="A43" s="78"/>
      <c r="B43" s="56"/>
      <c r="C43" s="56"/>
      <c r="D43" s="56"/>
      <c r="E43" s="56"/>
      <c r="F43" s="78"/>
      <c r="G43" s="78"/>
      <c r="H43" s="78"/>
      <c r="I43" s="78"/>
      <c r="J43" s="78"/>
    </row>
    <row r="44" spans="1:14">
      <c r="B44" s="56"/>
      <c r="C44" s="56"/>
      <c r="D44" s="56"/>
      <c r="E44" s="56"/>
    </row>
    <row r="45" spans="1:14">
      <c r="B45" s="56"/>
      <c r="C45" s="56"/>
      <c r="D45" s="56"/>
      <c r="E45" s="56"/>
    </row>
    <row r="46" spans="1:14">
      <c r="B46" s="56"/>
      <c r="C46" s="56"/>
      <c r="D46" s="56"/>
      <c r="E46" s="56"/>
    </row>
    <row r="47" spans="1:14">
      <c r="B47" s="56"/>
      <c r="C47" s="56"/>
      <c r="D47" s="56"/>
      <c r="E47" s="56"/>
    </row>
    <row r="48" spans="1:14">
      <c r="B48" s="56"/>
      <c r="C48" s="56"/>
      <c r="D48" s="56"/>
      <c r="E48" s="56"/>
    </row>
  </sheetData>
  <mergeCells count="17">
    <mergeCell ref="A2:I2"/>
    <mergeCell ref="A3:I3"/>
    <mergeCell ref="A4:I4"/>
    <mergeCell ref="B40:H40"/>
    <mergeCell ref="B41:H41"/>
    <mergeCell ref="J6:J7"/>
    <mergeCell ref="L6:L7"/>
    <mergeCell ref="M6:N6"/>
    <mergeCell ref="A37:B37"/>
    <mergeCell ref="A38:G38"/>
    <mergeCell ref="A6:A7"/>
    <mergeCell ref="B6:B7"/>
    <mergeCell ref="C6:C7"/>
    <mergeCell ref="E6:E7"/>
    <mergeCell ref="F6:F7"/>
    <mergeCell ref="G6:H6"/>
    <mergeCell ref="I6:I7"/>
  </mergeCells>
  <printOptions horizontalCentered="1"/>
  <pageMargins left="0.24" right="0.15748031496062992" top="0.49" bottom="0.39370078740157483" header="0.28999999999999998" footer="0.39370078740157483"/>
  <pageSetup paperSize="9" scale="5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46"/>
  <sheetViews>
    <sheetView showZeros="0" view="pageBreakPreview" zoomScale="75" zoomScaleSheetLayoutView="75" workbookViewId="0">
      <pane xSplit="2" ySplit="7" topLeftCell="C28" activePane="bottomRight" state="frozen"/>
      <selection pane="topRight" activeCell="C1" sqref="C1"/>
      <selection pane="bottomLeft" activeCell="A8" sqref="A8"/>
      <selection pane="bottomRight" activeCell="A3" sqref="A3:I3"/>
    </sheetView>
  </sheetViews>
  <sheetFormatPr defaultRowHeight="12.75"/>
  <cols>
    <col min="1" max="1" width="8.6640625" style="1" customWidth="1"/>
    <col min="2" max="2" width="39.33203125" style="1" customWidth="1"/>
    <col min="3" max="5" width="15.5" style="1" customWidth="1"/>
    <col min="6" max="6" width="14.1640625" style="1" customWidth="1"/>
    <col min="7" max="7" width="12.1640625" style="1" customWidth="1"/>
    <col min="8" max="8" width="10.83203125" style="1" customWidth="1"/>
    <col min="9" max="9" width="15.83203125" style="1" hidden="1" customWidth="1"/>
    <col min="10" max="10" width="20.6640625" style="1" customWidth="1"/>
    <col min="11" max="11" width="0" style="1" hidden="1" customWidth="1"/>
    <col min="12" max="12" width="10.83203125" style="1" bestFit="1" customWidth="1"/>
    <col min="13" max="16384" width="9.33203125" style="1"/>
  </cols>
  <sheetData>
    <row r="1" spans="1:12" ht="18" customHeight="1">
      <c r="I1" s="2"/>
    </row>
    <row r="2" spans="1:12" ht="19.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12" ht="43.5" customHeight="1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12" ht="20.25" customHeight="1">
      <c r="A4" s="4" t="s">
        <v>55</v>
      </c>
      <c r="B4" s="4"/>
      <c r="C4" s="4"/>
      <c r="D4" s="4"/>
      <c r="E4" s="4"/>
      <c r="F4" s="4"/>
      <c r="G4" s="4"/>
      <c r="H4" s="4"/>
      <c r="I4" s="4"/>
    </row>
    <row r="5" spans="1:12" ht="21" customHeight="1">
      <c r="A5" s="5"/>
      <c r="B5" s="5"/>
      <c r="C5" s="5"/>
      <c r="D5" s="5"/>
      <c r="E5" s="5"/>
      <c r="F5" s="5"/>
      <c r="G5" s="5"/>
      <c r="H5" s="57"/>
      <c r="I5" s="57"/>
    </row>
    <row r="6" spans="1:12" ht="80.25" customHeight="1">
      <c r="A6" s="8" t="s">
        <v>4</v>
      </c>
      <c r="B6" s="9" t="s">
        <v>5</v>
      </c>
      <c r="C6" s="9" t="s">
        <v>6</v>
      </c>
      <c r="D6" s="10" t="s">
        <v>7</v>
      </c>
      <c r="E6" s="9" t="s">
        <v>8</v>
      </c>
      <c r="F6" s="9" t="s">
        <v>9</v>
      </c>
      <c r="G6" s="9" t="s">
        <v>10</v>
      </c>
      <c r="H6" s="9"/>
      <c r="I6" s="11" t="s">
        <v>11</v>
      </c>
      <c r="J6" s="13" t="s">
        <v>11</v>
      </c>
      <c r="K6" s="14"/>
      <c r="L6" s="15"/>
    </row>
    <row r="7" spans="1:12" ht="75.75" customHeight="1">
      <c r="A7" s="8"/>
      <c r="B7" s="9"/>
      <c r="C7" s="9"/>
      <c r="D7" s="10" t="s">
        <v>14</v>
      </c>
      <c r="E7" s="9"/>
      <c r="F7" s="9"/>
      <c r="G7" s="10" t="s">
        <v>15</v>
      </c>
      <c r="H7" s="10" t="s">
        <v>16</v>
      </c>
      <c r="I7" s="11"/>
      <c r="J7" s="17"/>
      <c r="K7" s="10"/>
      <c r="L7" s="46"/>
    </row>
    <row r="8" spans="1:12" s="22" customFormat="1" ht="22.5" customHeight="1">
      <c r="A8" s="10">
        <v>2110</v>
      </c>
      <c r="B8" s="18" t="s">
        <v>18</v>
      </c>
      <c r="C8" s="19">
        <f>'[1]1120'!C8+'[1]1140'!C8</f>
        <v>19150</v>
      </c>
      <c r="D8" s="19"/>
      <c r="E8" s="19">
        <v>19150</v>
      </c>
      <c r="F8" s="19">
        <f>'[1]1120'!F8+'[1]1140'!E8</f>
        <v>21625</v>
      </c>
      <c r="G8" s="20">
        <f t="shared" ref="G8:G13" si="0">F8-(C8-D8)</f>
        <v>2475</v>
      </c>
      <c r="H8" s="20">
        <f>IF(C8&gt;0,G8/C8*100,0)</f>
        <v>12.924281984334204</v>
      </c>
      <c r="I8" s="28"/>
      <c r="J8" s="19"/>
      <c r="K8" s="19"/>
      <c r="L8" s="58"/>
    </row>
    <row r="9" spans="1:12" s="31" customFormat="1" ht="43.9" customHeight="1">
      <c r="A9" s="23">
        <v>2110</v>
      </c>
      <c r="B9" s="27" t="s">
        <v>56</v>
      </c>
      <c r="C9" s="25">
        <v>2439.1</v>
      </c>
      <c r="D9" s="25"/>
      <c r="E9" s="25">
        <v>2439.1</v>
      </c>
      <c r="F9" s="25">
        <v>2875</v>
      </c>
      <c r="G9" s="26">
        <f t="shared" si="0"/>
        <v>435.90000000000009</v>
      </c>
      <c r="H9" s="26">
        <f t="shared" ref="H9:H40" si="1">IF(C9&gt;0,G9/C9*100,0)</f>
        <v>17.871345988274367</v>
      </c>
      <c r="I9" s="30"/>
      <c r="J9" s="25"/>
      <c r="K9" s="25"/>
      <c r="L9" s="59"/>
    </row>
    <row r="10" spans="1:12" s="31" customFormat="1" ht="43.9" customHeight="1">
      <c r="A10" s="23">
        <v>2110</v>
      </c>
      <c r="B10" s="27" t="s">
        <v>57</v>
      </c>
      <c r="C10" s="25">
        <f>C8-C9</f>
        <v>16710.900000000001</v>
      </c>
      <c r="D10" s="25"/>
      <c r="E10" s="25">
        <f>E8-E9</f>
        <v>16710.900000000001</v>
      </c>
      <c r="F10" s="25">
        <f>F8-F9</f>
        <v>18750</v>
      </c>
      <c r="G10" s="26">
        <f t="shared" si="0"/>
        <v>2039.0999999999985</v>
      </c>
      <c r="H10" s="26">
        <f>IF(C10&gt;0,G10/C10*100,0)</f>
        <v>12.202215320539279</v>
      </c>
      <c r="I10" s="30"/>
      <c r="J10" s="19">
        <f>J8-J9</f>
        <v>0</v>
      </c>
      <c r="K10" s="19"/>
      <c r="L10" s="59"/>
    </row>
    <row r="11" spans="1:12" s="22" customFormat="1" ht="17.25" customHeight="1">
      <c r="A11" s="10">
        <v>2120</v>
      </c>
      <c r="B11" s="18" t="s">
        <v>19</v>
      </c>
      <c r="C11" s="19">
        <f>'[1]1120'!C10+'[1]1140'!C9</f>
        <v>4207.8</v>
      </c>
      <c r="D11" s="19"/>
      <c r="E11" s="19">
        <v>4207.8</v>
      </c>
      <c r="F11" s="19">
        <f>'[1]1120'!F10+'[1]1140'!E9</f>
        <v>4757.5</v>
      </c>
      <c r="G11" s="20">
        <f t="shared" si="0"/>
        <v>549.69999999999982</v>
      </c>
      <c r="H11" s="20">
        <f t="shared" si="1"/>
        <v>13.06383383240648</v>
      </c>
      <c r="I11" s="28"/>
      <c r="J11" s="19"/>
      <c r="K11" s="19"/>
      <c r="L11" s="58"/>
    </row>
    <row r="12" spans="1:12" s="22" customFormat="1" ht="42.6" customHeight="1">
      <c r="A12" s="23">
        <v>2120</v>
      </c>
      <c r="B12" s="27" t="s">
        <v>56</v>
      </c>
      <c r="C12" s="25">
        <v>536.6</v>
      </c>
      <c r="D12" s="19"/>
      <c r="E12" s="25">
        <v>536.6</v>
      </c>
      <c r="F12" s="25">
        <v>632.5</v>
      </c>
      <c r="G12" s="26">
        <f t="shared" si="0"/>
        <v>95.899999999999977</v>
      </c>
      <c r="H12" s="26">
        <f t="shared" si="1"/>
        <v>17.871785314945949</v>
      </c>
      <c r="I12" s="28"/>
      <c r="J12" s="25"/>
      <c r="K12" s="25"/>
      <c r="L12" s="59"/>
    </row>
    <row r="13" spans="1:12" s="22" customFormat="1" ht="17.25" customHeight="1">
      <c r="A13" s="23">
        <v>2120</v>
      </c>
      <c r="B13" s="27" t="s">
        <v>57</v>
      </c>
      <c r="C13" s="25">
        <f>C11-C12</f>
        <v>3671.2000000000003</v>
      </c>
      <c r="D13" s="19"/>
      <c r="E13" s="25">
        <f>E11-E12</f>
        <v>3671.2000000000003</v>
      </c>
      <c r="F13" s="25">
        <f>F11-F12</f>
        <v>4125</v>
      </c>
      <c r="G13" s="26">
        <f t="shared" si="0"/>
        <v>453.79999999999973</v>
      </c>
      <c r="H13" s="26">
        <f t="shared" si="1"/>
        <v>12.361080845500101</v>
      </c>
      <c r="I13" s="28"/>
      <c r="J13" s="25"/>
      <c r="K13" s="19"/>
      <c r="L13" s="59"/>
    </row>
    <row r="14" spans="1:12" s="22" customFormat="1" ht="21.75" customHeight="1">
      <c r="A14" s="10">
        <v>2200</v>
      </c>
      <c r="B14" s="18" t="s">
        <v>20</v>
      </c>
      <c r="C14" s="20">
        <f>SUM(C15:C20)+C26</f>
        <v>4777.7</v>
      </c>
      <c r="D14" s="20">
        <f>SUM(D15:D20)+D26</f>
        <v>235.5</v>
      </c>
      <c r="E14" s="20">
        <f>SUM(E15:E20)+E26</f>
        <v>4421.2</v>
      </c>
      <c r="F14" s="20">
        <f>SUM(F15:F20)+F26</f>
        <v>5143.7</v>
      </c>
      <c r="G14" s="20">
        <f>SUM(G15:G20)+G26</f>
        <v>601.50000000000023</v>
      </c>
      <c r="H14" s="20">
        <f t="shared" si="1"/>
        <v>12.589739832974031</v>
      </c>
      <c r="I14" s="28"/>
      <c r="J14" s="20">
        <f>SUM(J15:J20)+J26</f>
        <v>730</v>
      </c>
      <c r="K14" s="25"/>
      <c r="L14" s="58"/>
    </row>
    <row r="15" spans="1:12" s="22" customFormat="1" ht="24" customHeight="1">
      <c r="A15" s="23">
        <v>2210</v>
      </c>
      <c r="B15" s="24" t="s">
        <v>21</v>
      </c>
      <c r="C15" s="25">
        <f>'[1]1120'!C13+'[1]1140'!C11</f>
        <v>538.5</v>
      </c>
      <c r="D15" s="25"/>
      <c r="E15" s="25">
        <v>504.5</v>
      </c>
      <c r="F15" s="25">
        <v>564</v>
      </c>
      <c r="G15" s="26">
        <f>F15-(C15-D15)</f>
        <v>25.5</v>
      </c>
      <c r="H15" s="26">
        <f t="shared" si="1"/>
        <v>4.7353760445682447</v>
      </c>
      <c r="I15" s="30"/>
      <c r="J15" s="25"/>
      <c r="K15" s="25"/>
      <c r="L15" s="59"/>
    </row>
    <row r="16" spans="1:12" ht="22.5" customHeight="1">
      <c r="A16" s="23">
        <v>2220</v>
      </c>
      <c r="B16" s="24" t="s">
        <v>22</v>
      </c>
      <c r="C16" s="25">
        <f>'[1]1120'!C14+'[1]1140'!C12</f>
        <v>11</v>
      </c>
      <c r="D16" s="25"/>
      <c r="E16" s="25">
        <v>11</v>
      </c>
      <c r="F16" s="25">
        <f>'[1]1120'!F14+'[1]1140'!E12</f>
        <v>11</v>
      </c>
      <c r="G16" s="26">
        <f>F16-(C16-D16)</f>
        <v>0</v>
      </c>
      <c r="H16" s="26">
        <f t="shared" si="1"/>
        <v>0</v>
      </c>
      <c r="I16" s="36"/>
      <c r="J16" s="25"/>
      <c r="K16" s="25"/>
      <c r="L16" s="59"/>
    </row>
    <row r="17" spans="1:12" ht="21.75" customHeight="1">
      <c r="A17" s="23">
        <v>2230</v>
      </c>
      <c r="B17" s="24" t="s">
        <v>23</v>
      </c>
      <c r="C17" s="25">
        <f>'[1]1120'!C15+'[1]1140'!C13</f>
        <v>799.1</v>
      </c>
      <c r="D17" s="25"/>
      <c r="E17" s="25">
        <v>799.1</v>
      </c>
      <c r="F17" s="25">
        <f>'[1]1120'!F15+'[1]1140'!E13</f>
        <v>827</v>
      </c>
      <c r="G17" s="26">
        <f>F17-(C17-D17)</f>
        <v>27.899999999999977</v>
      </c>
      <c r="H17" s="26">
        <f t="shared" si="1"/>
        <v>3.4914278563383778</v>
      </c>
      <c r="I17" s="36"/>
      <c r="J17" s="25"/>
      <c r="K17" s="25"/>
      <c r="L17" s="59"/>
    </row>
    <row r="18" spans="1:12" ht="45.75" customHeight="1">
      <c r="A18" s="23">
        <v>2240</v>
      </c>
      <c r="B18" s="27" t="s">
        <v>24</v>
      </c>
      <c r="C18" s="25">
        <f>'[1]1120'!C16+'[1]1140'!C14</f>
        <v>666.5</v>
      </c>
      <c r="D18" s="25"/>
      <c r="E18" s="25">
        <v>579.5</v>
      </c>
      <c r="F18" s="25">
        <v>709.7</v>
      </c>
      <c r="G18" s="26">
        <f>F18-(C18-D18)</f>
        <v>43.200000000000045</v>
      </c>
      <c r="H18" s="26">
        <f t="shared" si="1"/>
        <v>6.4816204051012818</v>
      </c>
      <c r="I18" s="30"/>
      <c r="J18" s="25">
        <v>730</v>
      </c>
      <c r="K18" s="25"/>
      <c r="L18" s="59"/>
    </row>
    <row r="19" spans="1:12" s="22" customFormat="1" ht="20.25" customHeight="1">
      <c r="A19" s="10">
        <v>2250</v>
      </c>
      <c r="B19" s="18" t="s">
        <v>25</v>
      </c>
      <c r="C19" s="19">
        <f>'[1]1120'!C17+'[1]1140'!C15</f>
        <v>69</v>
      </c>
      <c r="D19" s="19"/>
      <c r="E19" s="19">
        <v>69</v>
      </c>
      <c r="F19" s="19">
        <f>'[1]1120'!F17+'[1]1140'!E15</f>
        <v>70</v>
      </c>
      <c r="G19" s="26">
        <f>F19-(C19-D19)</f>
        <v>1</v>
      </c>
      <c r="H19" s="20">
        <f t="shared" si="1"/>
        <v>1.4492753623188406</v>
      </c>
      <c r="I19" s="28"/>
      <c r="J19" s="19"/>
      <c r="K19" s="25"/>
      <c r="L19" s="58"/>
    </row>
    <row r="20" spans="1:12" s="22" customFormat="1" ht="24" customHeight="1">
      <c r="A20" s="10">
        <v>2270</v>
      </c>
      <c r="B20" s="18" t="s">
        <v>26</v>
      </c>
      <c r="C20" s="20">
        <f>SUM(C21:C25)</f>
        <v>2634.6</v>
      </c>
      <c r="D20" s="20">
        <f>SUM(D21:D25)</f>
        <v>235.5</v>
      </c>
      <c r="E20" s="20">
        <f>SUM(E21:E25)</f>
        <v>2399.1</v>
      </c>
      <c r="F20" s="20">
        <f>SUM(F21:F25)</f>
        <v>2903</v>
      </c>
      <c r="G20" s="20">
        <f>SUM(G21:G25)</f>
        <v>503.90000000000015</v>
      </c>
      <c r="H20" s="20">
        <f t="shared" si="1"/>
        <v>19.126243072952256</v>
      </c>
      <c r="I20" s="60"/>
      <c r="J20" s="20">
        <f>SUM(J21:J25)</f>
        <v>0</v>
      </c>
      <c r="K20" s="25"/>
      <c r="L20" s="58"/>
    </row>
    <row r="21" spans="1:12" ht="18.75" customHeight="1">
      <c r="A21" s="23">
        <v>2271</v>
      </c>
      <c r="B21" s="24" t="s">
        <v>27</v>
      </c>
      <c r="C21" s="25">
        <f>'[1]1120'!C19+'[1]1140'!C17</f>
        <v>1589.3</v>
      </c>
      <c r="D21" s="25">
        <f>'[1]1120'!D19</f>
        <v>100.9</v>
      </c>
      <c r="E21" s="25">
        <f>C21-D21</f>
        <v>1488.3999999999999</v>
      </c>
      <c r="F21" s="25">
        <f>'[1]1120'!F19+'[1]1140'!E17</f>
        <v>1709.2</v>
      </c>
      <c r="G21" s="26">
        <f t="shared" ref="G21:G27" si="2">F21-(C21-D21)</f>
        <v>220.80000000000018</v>
      </c>
      <c r="H21" s="26">
        <f t="shared" si="1"/>
        <v>13.892908827785829</v>
      </c>
      <c r="I21" s="60"/>
      <c r="J21" s="25"/>
      <c r="K21" s="25"/>
      <c r="L21" s="59"/>
    </row>
    <row r="22" spans="1:12" ht="18.75" customHeight="1">
      <c r="A22" s="23">
        <v>2272</v>
      </c>
      <c r="B22" s="24" t="s">
        <v>28</v>
      </c>
      <c r="C22" s="25">
        <f>'[1]1120'!C20+'[1]1140'!C18</f>
        <v>94.800000000000011</v>
      </c>
      <c r="D22" s="25">
        <f>'[1]1120'!D20</f>
        <v>11.3</v>
      </c>
      <c r="E22" s="25">
        <f>C22-D22</f>
        <v>83.500000000000014</v>
      </c>
      <c r="F22" s="25">
        <f>'[1]1120'!F20+'[1]1140'!E18</f>
        <v>103.9</v>
      </c>
      <c r="G22" s="26">
        <f t="shared" si="2"/>
        <v>20.399999999999991</v>
      </c>
      <c r="H22" s="26">
        <f t="shared" si="1"/>
        <v>21.518987341772142</v>
      </c>
      <c r="I22" s="60"/>
      <c r="J22" s="25"/>
      <c r="K22" s="25"/>
      <c r="L22" s="59"/>
    </row>
    <row r="23" spans="1:12" ht="15.75" customHeight="1">
      <c r="A23" s="23">
        <v>2273</v>
      </c>
      <c r="B23" s="24" t="s">
        <v>29</v>
      </c>
      <c r="C23" s="25">
        <f>'[1]1120'!C21+'[1]1140'!C19</f>
        <v>275.70000000000005</v>
      </c>
      <c r="D23" s="25">
        <f>'[1]1120'!D21</f>
        <v>21.7</v>
      </c>
      <c r="E23" s="25">
        <f>C23-D23</f>
        <v>254.00000000000006</v>
      </c>
      <c r="F23" s="25">
        <f>'[1]1120'!F21+'[1]1140'!E19</f>
        <v>296.10000000000002</v>
      </c>
      <c r="G23" s="26">
        <f t="shared" si="2"/>
        <v>42.099999999999966</v>
      </c>
      <c r="H23" s="26">
        <f t="shared" si="1"/>
        <v>15.270221254987289</v>
      </c>
      <c r="I23" s="60"/>
      <c r="J23" s="25"/>
      <c r="K23" s="25"/>
      <c r="L23" s="59"/>
    </row>
    <row r="24" spans="1:12" ht="17.25" customHeight="1">
      <c r="A24" s="23">
        <v>2274</v>
      </c>
      <c r="B24" s="24" t="s">
        <v>30</v>
      </c>
      <c r="C24" s="25">
        <f>'[1]1120'!C22+'[1]1140'!C20</f>
        <v>674.8</v>
      </c>
      <c r="D24" s="25">
        <f>'[1]1120'!D22</f>
        <v>101.6</v>
      </c>
      <c r="E24" s="25">
        <f>C24-D24</f>
        <v>573.19999999999993</v>
      </c>
      <c r="F24" s="25">
        <f>'[1]1120'!F22+'[1]1140'!E20</f>
        <v>793.8</v>
      </c>
      <c r="G24" s="26">
        <f t="shared" si="2"/>
        <v>220.60000000000002</v>
      </c>
      <c r="H24" s="26">
        <f t="shared" si="1"/>
        <v>32.691167753408422</v>
      </c>
      <c r="I24" s="60"/>
      <c r="J24" s="25"/>
      <c r="K24" s="25"/>
      <c r="L24" s="59"/>
    </row>
    <row r="25" spans="1:12" ht="19.5" customHeight="1">
      <c r="A25" s="23">
        <v>2275</v>
      </c>
      <c r="B25" s="24" t="s">
        <v>31</v>
      </c>
      <c r="C25" s="25">
        <f>'[1]1120'!C23+'[1]1140'!C21</f>
        <v>0</v>
      </c>
      <c r="D25" s="25">
        <f>'[1]1120'!D23</f>
        <v>0</v>
      </c>
      <c r="E25" s="25"/>
      <c r="F25" s="25">
        <f>'[1]1120'!F23+'[1]1140'!E21</f>
        <v>0</v>
      </c>
      <c r="G25" s="26">
        <f t="shared" si="2"/>
        <v>0</v>
      </c>
      <c r="H25" s="26">
        <f t="shared" si="1"/>
        <v>0</v>
      </c>
      <c r="I25" s="60"/>
      <c r="J25" s="25"/>
      <c r="K25" s="25"/>
      <c r="L25" s="58"/>
    </row>
    <row r="26" spans="1:12" s="22" customFormat="1" ht="38.25">
      <c r="A26" s="10">
        <v>2282</v>
      </c>
      <c r="B26" s="18" t="s">
        <v>32</v>
      </c>
      <c r="C26" s="19">
        <f>'[1]1120'!C24+'[1]1140'!C22</f>
        <v>59</v>
      </c>
      <c r="D26" s="19"/>
      <c r="E26" s="19">
        <v>59</v>
      </c>
      <c r="F26" s="19">
        <f>'[1]1120'!F24+'[1]1140'!E22</f>
        <v>59</v>
      </c>
      <c r="G26" s="26">
        <f>F26-(C26-D26)</f>
        <v>0</v>
      </c>
      <c r="H26" s="26">
        <f>IF(C26&gt;0,G26/C26*100,0)</f>
        <v>0</v>
      </c>
      <c r="I26" s="28"/>
      <c r="J26" s="19"/>
      <c r="K26" s="25"/>
      <c r="L26" s="58"/>
    </row>
    <row r="27" spans="1:12" s="22" customFormat="1" ht="30.6" customHeight="1">
      <c r="A27" s="10">
        <v>2610</v>
      </c>
      <c r="B27" s="18" t="s">
        <v>33</v>
      </c>
      <c r="C27" s="19">
        <f>'[1]1120'!C25+'[1]1140'!C23</f>
        <v>0</v>
      </c>
      <c r="D27" s="19"/>
      <c r="E27" s="19"/>
      <c r="F27" s="19">
        <f>'[1]1120'!F25+'[1]1140'!E23</f>
        <v>0</v>
      </c>
      <c r="G27" s="26">
        <f t="shared" si="2"/>
        <v>0</v>
      </c>
      <c r="H27" s="20">
        <f t="shared" si="1"/>
        <v>0</v>
      </c>
      <c r="I27" s="28"/>
      <c r="J27" s="25">
        <f>'[1]1120'!K25+'[1]1140'!J23</f>
        <v>0</v>
      </c>
      <c r="K27" s="25"/>
      <c r="L27" s="58"/>
    </row>
    <row r="28" spans="1:12" s="22" customFormat="1" ht="17.45" customHeight="1">
      <c r="A28" s="10">
        <v>2700</v>
      </c>
      <c r="B28" s="18" t="s">
        <v>34</v>
      </c>
      <c r="C28" s="20">
        <f>SUM(C29:C31)</f>
        <v>6736.37</v>
      </c>
      <c r="D28" s="20">
        <f>SUM(D29:D31)</f>
        <v>0</v>
      </c>
      <c r="E28" s="20">
        <f>SUM(E29:E31)</f>
        <v>6736.37</v>
      </c>
      <c r="F28" s="20">
        <f>SUM(F29:F31)</f>
        <v>7880</v>
      </c>
      <c r="G28" s="20">
        <f>SUM(G29:G31)</f>
        <v>1143.6300000000003</v>
      </c>
      <c r="H28" s="20">
        <f t="shared" si="1"/>
        <v>16.976947525150791</v>
      </c>
      <c r="I28" s="28"/>
      <c r="J28" s="20">
        <f>SUM(J29:J31)</f>
        <v>0</v>
      </c>
      <c r="K28" s="25"/>
      <c r="L28" s="58"/>
    </row>
    <row r="29" spans="1:12" s="22" customFormat="1">
      <c r="A29" s="23">
        <v>2710</v>
      </c>
      <c r="B29" s="24" t="s">
        <v>35</v>
      </c>
      <c r="C29" s="25">
        <f>'[1]1120'!C27+'[1]1140'!C25</f>
        <v>0</v>
      </c>
      <c r="D29" s="25"/>
      <c r="E29" s="25"/>
      <c r="F29" s="26">
        <f>'[1]1120'!F27+'[1]1140'!E25</f>
        <v>0</v>
      </c>
      <c r="G29" s="26">
        <f>F29-(C29-D29)</f>
        <v>0</v>
      </c>
      <c r="H29" s="26">
        <f t="shared" si="1"/>
        <v>0</v>
      </c>
      <c r="I29" s="28"/>
      <c r="J29" s="25">
        <f>'[1]1120'!K27+'[1]1140'!J25</f>
        <v>0</v>
      </c>
      <c r="K29" s="25"/>
      <c r="L29" s="58"/>
    </row>
    <row r="30" spans="1:12" s="31" customFormat="1" ht="34.5" customHeight="1">
      <c r="A30" s="23">
        <v>2720</v>
      </c>
      <c r="B30" s="24" t="s">
        <v>36</v>
      </c>
      <c r="C30" s="25">
        <f>'[1]1120'!C28+'[1]1140'!C26</f>
        <v>6407.44</v>
      </c>
      <c r="D30" s="25"/>
      <c r="E30" s="25">
        <v>6407.44</v>
      </c>
      <c r="F30" s="26">
        <f>'[1]1120'!F28+'[1]1140'!E26</f>
        <v>7481</v>
      </c>
      <c r="G30" s="26">
        <f>F30-(C30-D30)</f>
        <v>1073.5600000000004</v>
      </c>
      <c r="H30" s="26">
        <f t="shared" si="1"/>
        <v>16.754897431735614</v>
      </c>
      <c r="I30" s="30"/>
      <c r="J30" s="25"/>
      <c r="K30" s="25"/>
      <c r="L30" s="59"/>
    </row>
    <row r="31" spans="1:12" s="31" customFormat="1" ht="15.75" customHeight="1">
      <c r="A31" s="23">
        <v>2730</v>
      </c>
      <c r="B31" s="24" t="s">
        <v>37</v>
      </c>
      <c r="C31" s="25">
        <f>'[1]1120'!C29+'[1]1140'!C27</f>
        <v>328.93</v>
      </c>
      <c r="D31" s="25"/>
      <c r="E31" s="25">
        <v>328.93</v>
      </c>
      <c r="F31" s="26">
        <f>'[1]1120'!F29+'[1]1140'!E27</f>
        <v>399</v>
      </c>
      <c r="G31" s="26">
        <f>F31-(C31-D31)</f>
        <v>70.069999999999993</v>
      </c>
      <c r="H31" s="26">
        <f t="shared" si="1"/>
        <v>21.302404766971694</v>
      </c>
      <c r="I31" s="30"/>
      <c r="J31" s="25"/>
      <c r="K31" s="25"/>
      <c r="L31" s="59"/>
    </row>
    <row r="32" spans="1:12" s="22" customFormat="1" ht="19.5" customHeight="1">
      <c r="A32" s="10">
        <v>2800</v>
      </c>
      <c r="B32" s="18" t="s">
        <v>38</v>
      </c>
      <c r="C32" s="19">
        <f>'[1]1120'!C30+'[1]1140'!C28</f>
        <v>1.2</v>
      </c>
      <c r="D32" s="19"/>
      <c r="E32" s="19">
        <v>1.2</v>
      </c>
      <c r="F32" s="20">
        <f>'[1]1120'!F30+'[1]1140'!E28</f>
        <v>1.3</v>
      </c>
      <c r="G32" s="26">
        <f>F32-(C32-D32)</f>
        <v>0.10000000000000009</v>
      </c>
      <c r="H32" s="20">
        <f t="shared" si="1"/>
        <v>8.333333333333341</v>
      </c>
      <c r="I32" s="28"/>
      <c r="J32" s="25"/>
      <c r="K32" s="25"/>
      <c r="L32" s="59"/>
    </row>
    <row r="33" spans="1:12" s="31" customFormat="1" ht="51.75" customHeight="1">
      <c r="A33" s="32" t="s">
        <v>39</v>
      </c>
      <c r="B33" s="33" t="s">
        <v>40</v>
      </c>
      <c r="C33" s="34">
        <f>C8+C11+C14+C28+C32</f>
        <v>34873.07</v>
      </c>
      <c r="D33" s="34">
        <f>D8+D11+D14+D28+D32</f>
        <v>235.5</v>
      </c>
      <c r="E33" s="34">
        <f>E8+E11+E14+E28+E32</f>
        <v>34516.57</v>
      </c>
      <c r="F33" s="34">
        <f>F8+F11+F14+F28+F32</f>
        <v>39407.5</v>
      </c>
      <c r="G33" s="34">
        <f>G8+G11+G14+G28+G32</f>
        <v>4769.93</v>
      </c>
      <c r="H33" s="34">
        <f t="shared" si="1"/>
        <v>13.677975584025154</v>
      </c>
      <c r="I33" s="35"/>
      <c r="J33" s="34">
        <f>J8+J11+J14+J28+J32</f>
        <v>730</v>
      </c>
      <c r="K33" s="37"/>
      <c r="L33" s="34"/>
    </row>
    <row r="34" spans="1:12" s="22" customFormat="1" ht="38.25">
      <c r="A34" s="10">
        <v>3000</v>
      </c>
      <c r="B34" s="18" t="s">
        <v>41</v>
      </c>
      <c r="C34" s="20">
        <f>C35+C36+C38+C37</f>
        <v>1624</v>
      </c>
      <c r="D34" s="20"/>
      <c r="E34" s="20">
        <f>E35+E36+E38+E37</f>
        <v>1624</v>
      </c>
      <c r="F34" s="20">
        <f>F35+F36+F38+F37</f>
        <v>600</v>
      </c>
      <c r="G34" s="20">
        <f>G35+G36+G38+G37</f>
        <v>-1024</v>
      </c>
      <c r="H34" s="20">
        <f t="shared" si="1"/>
        <v>-63.054187192118228</v>
      </c>
      <c r="I34" s="28"/>
      <c r="J34" s="20">
        <f>J35+J36+J38+J37</f>
        <v>5144.7000000000007</v>
      </c>
      <c r="K34" s="28"/>
      <c r="L34" s="28"/>
    </row>
    <row r="35" spans="1:12" ht="24">
      <c r="A35" s="23">
        <v>3110</v>
      </c>
      <c r="B35" s="24" t="s">
        <v>42</v>
      </c>
      <c r="C35" s="19">
        <f>'[1]1120'!C33+'[1]1140'!C31</f>
        <v>0</v>
      </c>
      <c r="D35" s="19"/>
      <c r="E35" s="19"/>
      <c r="F35" s="26"/>
      <c r="G35" s="20">
        <f>F35-(C35-D35)</f>
        <v>0</v>
      </c>
      <c r="H35" s="26">
        <f t="shared" si="1"/>
        <v>0</v>
      </c>
      <c r="I35" s="36"/>
      <c r="J35" s="19">
        <v>365</v>
      </c>
      <c r="K35" s="36"/>
      <c r="L35" s="36"/>
    </row>
    <row r="36" spans="1:12" ht="80.25" customHeight="1">
      <c r="A36" s="23">
        <v>3130</v>
      </c>
      <c r="B36" s="24" t="s">
        <v>44</v>
      </c>
      <c r="C36" s="19">
        <f>'[1]1120'!C34+'[1]1140'!C32</f>
        <v>1609</v>
      </c>
      <c r="D36" s="19"/>
      <c r="E36" s="19">
        <v>1609</v>
      </c>
      <c r="F36" s="26">
        <v>600</v>
      </c>
      <c r="G36" s="20">
        <f>F36-(C36-D36)</f>
        <v>-1009</v>
      </c>
      <c r="H36" s="26">
        <f t="shared" si="1"/>
        <v>-62.709757613424486</v>
      </c>
      <c r="I36" s="36"/>
      <c r="J36" s="19">
        <v>3902.6</v>
      </c>
      <c r="K36" s="36"/>
      <c r="L36" s="36"/>
    </row>
    <row r="37" spans="1:12" ht="57.75" customHeight="1">
      <c r="A37" s="23">
        <v>3140</v>
      </c>
      <c r="B37" s="24" t="s">
        <v>45</v>
      </c>
      <c r="C37" s="19">
        <f>'[1]1120'!C35+'[1]1140'!C33</f>
        <v>15</v>
      </c>
      <c r="D37" s="19"/>
      <c r="E37" s="19">
        <v>15</v>
      </c>
      <c r="F37" s="26"/>
      <c r="G37" s="20">
        <f>F37-(C37-D37)</f>
        <v>-15</v>
      </c>
      <c r="H37" s="26">
        <f t="shared" si="1"/>
        <v>-100</v>
      </c>
      <c r="I37" s="36"/>
      <c r="J37" s="19">
        <v>877.1</v>
      </c>
      <c r="K37" s="36"/>
      <c r="L37" s="36"/>
    </row>
    <row r="38" spans="1:12" ht="30" customHeight="1">
      <c r="A38" s="23">
        <v>3210</v>
      </c>
      <c r="B38" s="24" t="s">
        <v>46</v>
      </c>
      <c r="C38" s="19">
        <f>'[1]1120'!C36+'[1]1140'!C34</f>
        <v>0</v>
      </c>
      <c r="D38" s="19"/>
      <c r="E38" s="19"/>
      <c r="F38" s="26">
        <f>'[1]1120'!F36+'[1]1140'!E34</f>
        <v>0</v>
      </c>
      <c r="G38" s="20">
        <f>F38-(C38-D38)</f>
        <v>0</v>
      </c>
      <c r="H38" s="26">
        <f t="shared" si="1"/>
        <v>0</v>
      </c>
      <c r="I38" s="36"/>
      <c r="J38" s="19"/>
      <c r="K38" s="36"/>
      <c r="L38" s="36"/>
    </row>
    <row r="39" spans="1:12" ht="45.75" customHeight="1">
      <c r="A39" s="32" t="s">
        <v>39</v>
      </c>
      <c r="B39" s="33" t="s">
        <v>47</v>
      </c>
      <c r="C39" s="37">
        <f>C34</f>
        <v>1624</v>
      </c>
      <c r="D39" s="37">
        <f>D34</f>
        <v>0</v>
      </c>
      <c r="E39" s="37">
        <f>E34</f>
        <v>1624</v>
      </c>
      <c r="F39" s="37">
        <f>F34</f>
        <v>600</v>
      </c>
      <c r="G39" s="37">
        <f>G34</f>
        <v>-1024</v>
      </c>
      <c r="H39" s="34">
        <f t="shared" si="1"/>
        <v>-63.054187192118228</v>
      </c>
      <c r="I39" s="38"/>
      <c r="J39" s="37">
        <f>J34</f>
        <v>5144.7000000000007</v>
      </c>
      <c r="K39" s="34"/>
      <c r="L39" s="37"/>
    </row>
    <row r="40" spans="1:12" s="41" customFormat="1" ht="42" customHeight="1">
      <c r="A40" s="39" t="s">
        <v>48</v>
      </c>
      <c r="B40" s="39"/>
      <c r="C40" s="40">
        <f>C33+C39</f>
        <v>36497.07</v>
      </c>
      <c r="D40" s="40">
        <f>D33+D39</f>
        <v>235.5</v>
      </c>
      <c r="E40" s="40">
        <f>E33+E39</f>
        <v>36140.57</v>
      </c>
      <c r="F40" s="40">
        <f>F33+F39</f>
        <v>40007.5</v>
      </c>
      <c r="G40" s="40">
        <f>G33+G39</f>
        <v>3745.9300000000003</v>
      </c>
      <c r="H40" s="34">
        <f t="shared" si="1"/>
        <v>10.263645821431695</v>
      </c>
      <c r="I40" s="42"/>
      <c r="J40" s="40">
        <f>J33+J39</f>
        <v>5874.7000000000007</v>
      </c>
      <c r="K40" s="34"/>
      <c r="L40" s="40"/>
    </row>
    <row r="41" spans="1:12" ht="10.5" customHeight="1">
      <c r="A41" s="43"/>
      <c r="B41" s="43"/>
      <c r="C41" s="43"/>
      <c r="D41" s="43"/>
      <c r="E41" s="43"/>
      <c r="F41" s="44"/>
      <c r="G41" s="44"/>
      <c r="H41" s="44"/>
    </row>
    <row r="42" spans="1:12" ht="15.75">
      <c r="J42" s="61">
        <f>(J8+J11+J16+J17+J20+J28)/J40*100</f>
        <v>0</v>
      </c>
      <c r="K42" s="54" t="e">
        <f>(K12+K13+K16+K17+K20+K28)/K41*100</f>
        <v>#DIV/0!</v>
      </c>
    </row>
    <row r="43" spans="1:12" ht="20.25">
      <c r="A43" s="62"/>
      <c r="B43" s="62"/>
      <c r="C43" s="62"/>
      <c r="D43" s="63"/>
    </row>
    <row r="44" spans="1:12" ht="19.5" customHeight="1">
      <c r="A44" s="62"/>
      <c r="B44" s="62"/>
      <c r="C44" s="62"/>
      <c r="D44" s="64"/>
    </row>
    <row r="45" spans="1:12">
      <c r="F45" s="45"/>
    </row>
    <row r="46" spans="1:12">
      <c r="F46" s="45"/>
    </row>
  </sheetData>
  <mergeCells count="16">
    <mergeCell ref="A43:C43"/>
    <mergeCell ref="A44:C44"/>
    <mergeCell ref="G6:H6"/>
    <mergeCell ref="I6:I7"/>
    <mergeCell ref="J6:J7"/>
    <mergeCell ref="K6:L6"/>
    <mergeCell ref="A40:B40"/>
    <mergeCell ref="A2:I2"/>
    <mergeCell ref="A3:I3"/>
    <mergeCell ref="A4:I4"/>
    <mergeCell ref="H5:I5"/>
    <mergeCell ref="A6:A7"/>
    <mergeCell ref="B6:B7"/>
    <mergeCell ref="C6:C7"/>
    <mergeCell ref="E6:E7"/>
    <mergeCell ref="F6:F7"/>
  </mergeCells>
  <printOptions horizontalCentered="1"/>
  <pageMargins left="0.24" right="0.15748031496062992" top="0.49" bottom="0.39370078740157483" header="0.28999999999999998" footer="0.39370078740157483"/>
  <pageSetup paperSize="9" scale="5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K42"/>
  <sheetViews>
    <sheetView showZeros="0" view="pageBreakPreview" topLeftCell="A19" zoomScale="75" zoomScaleSheetLayoutView="75" workbookViewId="0">
      <selection activeCell="A39" sqref="A39:D39"/>
    </sheetView>
  </sheetViews>
  <sheetFormatPr defaultRowHeight="12.75"/>
  <cols>
    <col min="1" max="1" width="8.6640625" style="1" customWidth="1"/>
    <col min="2" max="2" width="39.33203125" style="1" customWidth="1"/>
    <col min="3" max="4" width="15.5" style="1" customWidth="1"/>
    <col min="5" max="5" width="13.5" style="1" customWidth="1"/>
    <col min="6" max="6" width="12.1640625" style="1" customWidth="1"/>
    <col min="7" max="7" width="10.83203125" style="1" customWidth="1"/>
    <col min="8" max="8" width="15.83203125" style="1" hidden="1" customWidth="1"/>
    <col min="9" max="9" width="16.6640625" style="1" customWidth="1"/>
    <col min="10" max="10" width="0" style="1" hidden="1" customWidth="1"/>
    <col min="11" max="11" width="9.33203125" style="1"/>
    <col min="12" max="12" width="13.5" style="1" bestFit="1" customWidth="1"/>
    <col min="13" max="16384" width="9.33203125" style="1"/>
  </cols>
  <sheetData>
    <row r="1" spans="1:10" ht="18" customHeight="1">
      <c r="H1" s="2" t="s">
        <v>0</v>
      </c>
      <c r="I1" s="74" t="s">
        <v>0</v>
      </c>
    </row>
    <row r="2" spans="1:10" ht="19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10" ht="43.5" customHeight="1">
      <c r="A3" s="3" t="s">
        <v>2</v>
      </c>
      <c r="B3" s="3"/>
      <c r="C3" s="3"/>
      <c r="D3" s="3"/>
      <c r="E3" s="3"/>
      <c r="F3" s="3"/>
      <c r="G3" s="3"/>
      <c r="H3" s="3"/>
    </row>
    <row r="4" spans="1:10" ht="20.25" customHeight="1">
      <c r="A4" s="4" t="s">
        <v>58</v>
      </c>
      <c r="B4" s="4"/>
      <c r="C4" s="4"/>
      <c r="D4" s="4"/>
      <c r="E4" s="4"/>
      <c r="F4" s="4"/>
      <c r="G4" s="4"/>
      <c r="H4" s="4"/>
    </row>
    <row r="5" spans="1:10" ht="21" customHeight="1">
      <c r="A5" s="5"/>
      <c r="B5" s="5"/>
      <c r="C5" s="5"/>
      <c r="D5" s="5"/>
      <c r="E5" s="5"/>
      <c r="F5" s="5"/>
      <c r="G5" s="57"/>
      <c r="H5" s="57"/>
    </row>
    <row r="6" spans="1:10" ht="80.25" customHeight="1">
      <c r="A6" s="8" t="s">
        <v>4</v>
      </c>
      <c r="B6" s="9" t="s">
        <v>5</v>
      </c>
      <c r="C6" s="9" t="s">
        <v>6</v>
      </c>
      <c r="D6" s="10" t="s">
        <v>7</v>
      </c>
      <c r="E6" s="9" t="s">
        <v>9</v>
      </c>
      <c r="F6" s="9" t="s">
        <v>10</v>
      </c>
      <c r="G6" s="9"/>
      <c r="H6" s="11" t="s">
        <v>11</v>
      </c>
      <c r="I6" s="13" t="s">
        <v>11</v>
      </c>
      <c r="J6" s="75" t="s">
        <v>52</v>
      </c>
    </row>
    <row r="7" spans="1:10" ht="75.75" customHeight="1">
      <c r="A7" s="8"/>
      <c r="B7" s="9"/>
      <c r="C7" s="9"/>
      <c r="D7" s="10" t="s">
        <v>14</v>
      </c>
      <c r="E7" s="9"/>
      <c r="F7" s="10" t="s">
        <v>15</v>
      </c>
      <c r="G7" s="10" t="s">
        <v>16</v>
      </c>
      <c r="H7" s="11"/>
      <c r="I7" s="17"/>
      <c r="J7" s="10" t="s">
        <v>17</v>
      </c>
    </row>
    <row r="8" spans="1:10" s="22" customFormat="1" ht="22.5" customHeight="1">
      <c r="A8" s="10">
        <v>2110</v>
      </c>
      <c r="B8" s="18" t="s">
        <v>18</v>
      </c>
      <c r="C8" s="19">
        <v>1030.2</v>
      </c>
      <c r="D8" s="19"/>
      <c r="E8" s="19">
        <v>1154</v>
      </c>
      <c r="F8" s="20">
        <f>E8-(C8-D8)</f>
        <v>123.79999999999995</v>
      </c>
      <c r="G8" s="20">
        <f>IF(C8&gt;0,F8/C8*100,0)</f>
        <v>12.017084061347306</v>
      </c>
      <c r="H8" s="28"/>
      <c r="I8" s="19"/>
      <c r="J8" s="58">
        <f>E8-I8</f>
        <v>1154</v>
      </c>
    </row>
    <row r="9" spans="1:10" s="22" customFormat="1" ht="17.25" customHeight="1">
      <c r="A9" s="10">
        <v>2120</v>
      </c>
      <c r="B9" s="18" t="s">
        <v>19</v>
      </c>
      <c r="C9" s="19">
        <v>199.9</v>
      </c>
      <c r="D9" s="19"/>
      <c r="E9" s="19">
        <v>243.5</v>
      </c>
      <c r="F9" s="20">
        <f>E9-(C9-D9)</f>
        <v>43.599999999999994</v>
      </c>
      <c r="G9" s="20">
        <f>IF(C9&gt;0,F9/C9*100,0)</f>
        <v>21.810905452726359</v>
      </c>
      <c r="H9" s="28"/>
      <c r="I9" s="19"/>
      <c r="J9" s="58"/>
    </row>
    <row r="10" spans="1:10" s="22" customFormat="1" ht="21.75" customHeight="1">
      <c r="A10" s="10">
        <v>2200</v>
      </c>
      <c r="B10" s="18" t="s">
        <v>20</v>
      </c>
      <c r="C10" s="20">
        <f>SUM(C11:C16)+C22</f>
        <v>171.1</v>
      </c>
      <c r="D10" s="20"/>
      <c r="E10" s="20">
        <f>SUM(E11:E16)+E22</f>
        <v>189.89999999999998</v>
      </c>
      <c r="F10" s="20">
        <f>SUM(F11:F16)+F22</f>
        <v>18.799999999999997</v>
      </c>
      <c r="G10" s="20">
        <f t="shared" ref="G10:G36" si="0">IF(C10&gt;0,F10/C10*100,0)</f>
        <v>10.987726475745177</v>
      </c>
      <c r="H10" s="28"/>
      <c r="I10" s="20">
        <f>SUM(I11:I16)+I22</f>
        <v>0</v>
      </c>
      <c r="J10" s="58">
        <f>E10-I10</f>
        <v>189.89999999999998</v>
      </c>
    </row>
    <row r="11" spans="1:10" s="22" customFormat="1" ht="31.9" customHeight="1">
      <c r="A11" s="23">
        <v>2210</v>
      </c>
      <c r="B11" s="24" t="s">
        <v>21</v>
      </c>
      <c r="C11" s="19">
        <v>9.8000000000000007</v>
      </c>
      <c r="D11" s="19"/>
      <c r="E11" s="25">
        <v>11.6</v>
      </c>
      <c r="F11" s="20">
        <f>E11-(C11-D11)</f>
        <v>1.7999999999999989</v>
      </c>
      <c r="G11" s="26">
        <f t="shared" si="0"/>
        <v>18.367346938775498</v>
      </c>
      <c r="H11" s="30"/>
      <c r="I11" s="25"/>
      <c r="J11" s="59">
        <f>E11-I11</f>
        <v>11.6</v>
      </c>
    </row>
    <row r="12" spans="1:10" ht="22.5" customHeight="1">
      <c r="A12" s="23">
        <v>2220</v>
      </c>
      <c r="B12" s="24" t="s">
        <v>22</v>
      </c>
      <c r="C12" s="19"/>
      <c r="D12" s="19"/>
      <c r="E12" s="25"/>
      <c r="F12" s="20">
        <f>E12-(C12-D12)</f>
        <v>0</v>
      </c>
      <c r="G12" s="26">
        <f t="shared" si="0"/>
        <v>0</v>
      </c>
      <c r="H12" s="36"/>
      <c r="I12" s="25"/>
      <c r="J12" s="58">
        <f>E12-I12</f>
        <v>0</v>
      </c>
    </row>
    <row r="13" spans="1:10" ht="21.75" customHeight="1">
      <c r="A13" s="23">
        <v>2230</v>
      </c>
      <c r="B13" s="24" t="s">
        <v>23</v>
      </c>
      <c r="C13" s="19"/>
      <c r="D13" s="19"/>
      <c r="E13" s="25"/>
      <c r="F13" s="20">
        <f>E13-(C13-D13)</f>
        <v>0</v>
      </c>
      <c r="G13" s="26">
        <f t="shared" si="0"/>
        <v>0</v>
      </c>
      <c r="H13" s="36"/>
      <c r="I13" s="25"/>
      <c r="J13" s="58">
        <f>E13-I13</f>
        <v>0</v>
      </c>
    </row>
    <row r="14" spans="1:10" ht="35.25" customHeight="1">
      <c r="A14" s="23">
        <v>2240</v>
      </c>
      <c r="B14" s="27" t="s">
        <v>24</v>
      </c>
      <c r="C14" s="19">
        <v>40.799999999999997</v>
      </c>
      <c r="D14" s="19"/>
      <c r="E14" s="25">
        <v>53.3</v>
      </c>
      <c r="F14" s="20">
        <f>E14-(C14-D14)</f>
        <v>12.5</v>
      </c>
      <c r="G14" s="26">
        <f t="shared" si="0"/>
        <v>30.637254901960787</v>
      </c>
      <c r="H14" s="30"/>
      <c r="I14" s="25"/>
      <c r="J14" s="59">
        <f>E14-I14</f>
        <v>53.3</v>
      </c>
    </row>
    <row r="15" spans="1:10" s="22" customFormat="1" ht="20.25" customHeight="1">
      <c r="A15" s="10">
        <v>2250</v>
      </c>
      <c r="B15" s="18" t="s">
        <v>25</v>
      </c>
      <c r="C15" s="19">
        <v>2</v>
      </c>
      <c r="D15" s="19"/>
      <c r="E15" s="19">
        <v>3</v>
      </c>
      <c r="F15" s="20">
        <f>E15-(C15-D15)</f>
        <v>1</v>
      </c>
      <c r="G15" s="20">
        <f t="shared" si="0"/>
        <v>50</v>
      </c>
      <c r="H15" s="28"/>
      <c r="I15" s="19"/>
      <c r="J15" s="58">
        <f>E15-I15</f>
        <v>3</v>
      </c>
    </row>
    <row r="16" spans="1:10" s="22" customFormat="1" ht="24" customHeight="1">
      <c r="A16" s="10">
        <v>2270</v>
      </c>
      <c r="B16" s="18" t="s">
        <v>26</v>
      </c>
      <c r="C16" s="20">
        <f>SUM(C17:C21)</f>
        <v>116.5</v>
      </c>
      <c r="D16" s="20"/>
      <c r="E16" s="20">
        <f>SUM(E17:E21)</f>
        <v>120</v>
      </c>
      <c r="F16" s="20">
        <f>SUM(F17:F21)</f>
        <v>3.4999999999999973</v>
      </c>
      <c r="G16" s="20">
        <f t="shared" si="0"/>
        <v>3.0042918454935599</v>
      </c>
      <c r="H16" s="60"/>
      <c r="I16" s="20"/>
      <c r="J16" s="58">
        <f>SUM(J17:J21)</f>
        <v>120</v>
      </c>
    </row>
    <row r="17" spans="1:11" ht="18.75" customHeight="1">
      <c r="A17" s="23">
        <v>2271</v>
      </c>
      <c r="B17" s="24" t="s">
        <v>27</v>
      </c>
      <c r="C17" s="19">
        <v>110</v>
      </c>
      <c r="D17" s="19"/>
      <c r="E17" s="25">
        <v>112.3</v>
      </c>
      <c r="F17" s="20">
        <f>E17-(C17-D17)</f>
        <v>2.2999999999999972</v>
      </c>
      <c r="G17" s="26">
        <f t="shared" si="0"/>
        <v>2.0909090909090886</v>
      </c>
      <c r="H17" s="60"/>
      <c r="I17" s="25"/>
      <c r="J17" s="59">
        <f>E17-I17</f>
        <v>112.3</v>
      </c>
    </row>
    <row r="18" spans="1:11" ht="18.75" customHeight="1">
      <c r="A18" s="23">
        <v>2272</v>
      </c>
      <c r="B18" s="24" t="s">
        <v>28</v>
      </c>
      <c r="C18" s="19">
        <v>0</v>
      </c>
      <c r="D18" s="19"/>
      <c r="E18" s="25"/>
      <c r="F18" s="20">
        <f t="shared" ref="F18:F23" si="1">E18-(C18-D18)</f>
        <v>0</v>
      </c>
      <c r="G18" s="26">
        <f t="shared" si="0"/>
        <v>0</v>
      </c>
      <c r="H18" s="60"/>
      <c r="I18" s="25"/>
      <c r="J18" s="59"/>
    </row>
    <row r="19" spans="1:11" ht="15.75" customHeight="1">
      <c r="A19" s="23">
        <v>2273</v>
      </c>
      <c r="B19" s="24" t="s">
        <v>29</v>
      </c>
      <c r="C19" s="19">
        <v>6.5</v>
      </c>
      <c r="D19" s="19"/>
      <c r="E19" s="25">
        <v>7.7</v>
      </c>
      <c r="F19" s="20">
        <f t="shared" si="1"/>
        <v>1.2000000000000002</v>
      </c>
      <c r="G19" s="26">
        <f t="shared" si="0"/>
        <v>18.461538461538467</v>
      </c>
      <c r="H19" s="60"/>
      <c r="I19" s="25"/>
      <c r="J19" s="59">
        <f>E19-I19</f>
        <v>7.7</v>
      </c>
      <c r="K19" s="65"/>
    </row>
    <row r="20" spans="1:11" ht="17.25" customHeight="1">
      <c r="A20" s="23">
        <v>2274</v>
      </c>
      <c r="B20" s="24" t="s">
        <v>30</v>
      </c>
      <c r="C20" s="19"/>
      <c r="D20" s="19"/>
      <c r="E20" s="25"/>
      <c r="F20" s="20">
        <f t="shared" si="1"/>
        <v>0</v>
      </c>
      <c r="G20" s="26">
        <f t="shared" si="0"/>
        <v>0</v>
      </c>
      <c r="H20" s="60"/>
      <c r="I20" s="25"/>
      <c r="J20" s="58"/>
      <c r="K20" s="66"/>
    </row>
    <row r="21" spans="1:11" ht="19.5" customHeight="1">
      <c r="A21" s="23">
        <v>2275</v>
      </c>
      <c r="B21" s="24" t="s">
        <v>31</v>
      </c>
      <c r="C21" s="19"/>
      <c r="D21" s="19"/>
      <c r="E21" s="25"/>
      <c r="F21" s="20">
        <f t="shared" si="1"/>
        <v>0</v>
      </c>
      <c r="G21" s="26">
        <f t="shared" si="0"/>
        <v>0</v>
      </c>
      <c r="H21" s="60"/>
      <c r="I21" s="25"/>
      <c r="J21" s="58"/>
      <c r="K21" s="66"/>
    </row>
    <row r="22" spans="1:11" s="22" customFormat="1" ht="38.25">
      <c r="A22" s="10">
        <v>2282</v>
      </c>
      <c r="B22" s="18" t="s">
        <v>32</v>
      </c>
      <c r="C22" s="19">
        <v>2</v>
      </c>
      <c r="D22" s="19"/>
      <c r="E22" s="19">
        <v>2</v>
      </c>
      <c r="F22" s="20">
        <f t="shared" si="1"/>
        <v>0</v>
      </c>
      <c r="G22" s="20">
        <f t="shared" si="0"/>
        <v>0</v>
      </c>
      <c r="H22" s="28"/>
      <c r="I22" s="19"/>
      <c r="J22" s="58">
        <f>E22-I22</f>
        <v>2</v>
      </c>
      <c r="K22" s="66"/>
    </row>
    <row r="23" spans="1:11" s="22" customFormat="1" ht="30.6" customHeight="1">
      <c r="A23" s="10">
        <v>2610</v>
      </c>
      <c r="B23" s="18" t="s">
        <v>33</v>
      </c>
      <c r="C23" s="19"/>
      <c r="D23" s="19"/>
      <c r="E23" s="19"/>
      <c r="F23" s="20">
        <f t="shared" si="1"/>
        <v>0</v>
      </c>
      <c r="G23" s="20">
        <f t="shared" si="0"/>
        <v>0</v>
      </c>
      <c r="H23" s="28"/>
      <c r="I23" s="19"/>
      <c r="J23" s="28"/>
      <c r="K23" s="67"/>
    </row>
    <row r="24" spans="1:11" s="22" customFormat="1" ht="17.45" customHeight="1">
      <c r="A24" s="10">
        <v>2700</v>
      </c>
      <c r="B24" s="18" t="s">
        <v>34</v>
      </c>
      <c r="C24" s="20">
        <f>SUM(C25:C27)</f>
        <v>0</v>
      </c>
      <c r="D24" s="20"/>
      <c r="E24" s="20">
        <f>SUM(E25:E27)</f>
        <v>0</v>
      </c>
      <c r="F24" s="20">
        <f>SUM(F25:F27)</f>
        <v>0</v>
      </c>
      <c r="G24" s="20">
        <f t="shared" si="0"/>
        <v>0</v>
      </c>
      <c r="H24" s="28"/>
      <c r="I24" s="20">
        <f>SUM(I25:I27)</f>
        <v>0</v>
      </c>
      <c r="J24" s="28"/>
    </row>
    <row r="25" spans="1:11" s="22" customFormat="1">
      <c r="A25" s="23">
        <v>2710</v>
      </c>
      <c r="B25" s="24" t="s">
        <v>35</v>
      </c>
      <c r="C25" s="19"/>
      <c r="D25" s="19"/>
      <c r="E25" s="20"/>
      <c r="F25" s="20">
        <f>E25-(C25-D25)</f>
        <v>0</v>
      </c>
      <c r="G25" s="26">
        <f t="shared" si="0"/>
        <v>0</v>
      </c>
      <c r="H25" s="28"/>
      <c r="I25" s="20"/>
      <c r="J25" s="28"/>
    </row>
    <row r="26" spans="1:11" s="31" customFormat="1" ht="16.5" customHeight="1">
      <c r="A26" s="23">
        <v>2720</v>
      </c>
      <c r="B26" s="24" t="s">
        <v>36</v>
      </c>
      <c r="C26" s="19"/>
      <c r="D26" s="19"/>
      <c r="E26" s="26"/>
      <c r="F26" s="20">
        <f>E26-(C26-D26)</f>
        <v>0</v>
      </c>
      <c r="G26" s="26">
        <f>IF(C26&gt;0,F26/C26*100,0)</f>
        <v>0</v>
      </c>
      <c r="H26" s="30"/>
      <c r="I26" s="26"/>
      <c r="J26" s="30"/>
    </row>
    <row r="27" spans="1:11" s="31" customFormat="1" ht="15.75" customHeight="1">
      <c r="A27" s="23">
        <v>2730</v>
      </c>
      <c r="B27" s="24" t="s">
        <v>37</v>
      </c>
      <c r="C27" s="19"/>
      <c r="D27" s="19"/>
      <c r="E27" s="26"/>
      <c r="F27" s="20">
        <f>E27-(C27-D27)</f>
        <v>0</v>
      </c>
      <c r="G27" s="26">
        <f t="shared" si="0"/>
        <v>0</v>
      </c>
      <c r="H27" s="30"/>
      <c r="I27" s="26"/>
      <c r="J27" s="30"/>
    </row>
    <row r="28" spans="1:11" s="22" customFormat="1" ht="19.5" customHeight="1">
      <c r="A28" s="10">
        <v>2800</v>
      </c>
      <c r="B28" s="18" t="s">
        <v>38</v>
      </c>
      <c r="C28" s="19">
        <v>0.1</v>
      </c>
      <c r="D28" s="19"/>
      <c r="E28" s="20">
        <v>0.1</v>
      </c>
      <c r="F28" s="20">
        <f>E28-(C28-D28)</f>
        <v>0</v>
      </c>
      <c r="G28" s="20">
        <f t="shared" si="0"/>
        <v>0</v>
      </c>
      <c r="H28" s="28"/>
      <c r="I28" s="20"/>
      <c r="J28" s="28"/>
    </row>
    <row r="29" spans="1:11" s="31" customFormat="1" ht="51.75" customHeight="1">
      <c r="A29" s="32" t="s">
        <v>39</v>
      </c>
      <c r="B29" s="33" t="s">
        <v>40</v>
      </c>
      <c r="C29" s="34">
        <f>C8+C9+C10+C24+C28</f>
        <v>1401.3</v>
      </c>
      <c r="D29" s="34"/>
      <c r="E29" s="34">
        <f>E8+E9+E10+E24+E28</f>
        <v>1587.5</v>
      </c>
      <c r="F29" s="34">
        <f>F8+F9+F10+F24+F28</f>
        <v>186.19999999999993</v>
      </c>
      <c r="G29" s="34">
        <f>IF(C29&gt;0,F29/C29*100,0)</f>
        <v>13.287661457218292</v>
      </c>
      <c r="H29" s="35"/>
      <c r="I29" s="34"/>
      <c r="J29" s="34">
        <f>J8+J9+J10+J24+J28</f>
        <v>1343.9</v>
      </c>
    </row>
    <row r="30" spans="1:11" s="22" customFormat="1" ht="38.25">
      <c r="A30" s="10">
        <v>3000</v>
      </c>
      <c r="B30" s="18" t="s">
        <v>41</v>
      </c>
      <c r="C30" s="20">
        <f>C31+C32+C34+C33</f>
        <v>70</v>
      </c>
      <c r="D30" s="20"/>
      <c r="E30" s="20">
        <f>E31+E32+E34+E33</f>
        <v>80</v>
      </c>
      <c r="F30" s="20">
        <f>F31+F32+F34+F33</f>
        <v>10</v>
      </c>
      <c r="G30" s="20">
        <f t="shared" si="0"/>
        <v>14.285714285714285</v>
      </c>
      <c r="H30" s="28"/>
      <c r="I30" s="28">
        <f>SUM(I31:I34)</f>
        <v>180</v>
      </c>
      <c r="J30" s="28"/>
    </row>
    <row r="31" spans="1:11" ht="24">
      <c r="A31" s="23">
        <v>3110</v>
      </c>
      <c r="B31" s="24" t="s">
        <v>42</v>
      </c>
      <c r="C31" s="19">
        <v>70</v>
      </c>
      <c r="D31" s="19"/>
      <c r="E31" s="26">
        <v>80</v>
      </c>
      <c r="F31" s="20">
        <f>E31-(C31-D31)</f>
        <v>10</v>
      </c>
      <c r="G31" s="26">
        <f t="shared" si="0"/>
        <v>14.285714285714285</v>
      </c>
      <c r="H31" s="36"/>
      <c r="I31" s="36"/>
      <c r="J31" s="36"/>
    </row>
    <row r="32" spans="1:11">
      <c r="A32" s="23">
        <v>3130</v>
      </c>
      <c r="B32" s="24" t="s">
        <v>44</v>
      </c>
      <c r="C32" s="19"/>
      <c r="D32" s="19"/>
      <c r="E32" s="26"/>
      <c r="F32" s="20">
        <f>E32-(C32-D32)</f>
        <v>0</v>
      </c>
      <c r="G32" s="26">
        <f>IF(C32&gt;0,F32/C32*100,0)</f>
        <v>0</v>
      </c>
      <c r="H32" s="36"/>
      <c r="I32" s="76">
        <v>180</v>
      </c>
      <c r="J32" s="36"/>
    </row>
    <row r="33" spans="1:10">
      <c r="A33" s="23">
        <v>3140</v>
      </c>
      <c r="B33" s="24" t="s">
        <v>45</v>
      </c>
      <c r="C33" s="19"/>
      <c r="D33" s="19"/>
      <c r="E33" s="26"/>
      <c r="F33" s="20">
        <f>E33-(C33-D33)</f>
        <v>0</v>
      </c>
      <c r="G33" s="26">
        <f t="shared" si="0"/>
        <v>0</v>
      </c>
      <c r="H33" s="36"/>
      <c r="I33" s="36"/>
      <c r="J33" s="36"/>
    </row>
    <row r="34" spans="1:10" ht="30" customHeight="1">
      <c r="A34" s="23">
        <v>3210</v>
      </c>
      <c r="B34" s="24" t="s">
        <v>46</v>
      </c>
      <c r="C34" s="19"/>
      <c r="D34" s="19"/>
      <c r="E34" s="26"/>
      <c r="F34" s="20">
        <f>E34-(C34-D34)</f>
        <v>0</v>
      </c>
      <c r="G34" s="26">
        <f t="shared" si="0"/>
        <v>0</v>
      </c>
      <c r="H34" s="36"/>
      <c r="I34" s="36"/>
      <c r="J34" s="36"/>
    </row>
    <row r="35" spans="1:10" ht="45.75" customHeight="1">
      <c r="A35" s="32" t="s">
        <v>39</v>
      </c>
      <c r="B35" s="33" t="s">
        <v>47</v>
      </c>
      <c r="C35" s="37">
        <f>C30</f>
        <v>70</v>
      </c>
      <c r="D35" s="37"/>
      <c r="E35" s="37">
        <f>E30</f>
        <v>80</v>
      </c>
      <c r="F35" s="37">
        <f>F30</f>
        <v>10</v>
      </c>
      <c r="G35" s="34">
        <f t="shared" si="0"/>
        <v>14.285714285714285</v>
      </c>
      <c r="H35" s="38"/>
      <c r="I35" s="37">
        <f>SUM(I30)</f>
        <v>180</v>
      </c>
      <c r="J35" s="37">
        <f>J30</f>
        <v>0</v>
      </c>
    </row>
    <row r="36" spans="1:10" s="41" customFormat="1" ht="42" customHeight="1">
      <c r="A36" s="39" t="s">
        <v>48</v>
      </c>
      <c r="B36" s="39"/>
      <c r="C36" s="40">
        <f>C29+C35</f>
        <v>1471.3</v>
      </c>
      <c r="D36" s="40"/>
      <c r="E36" s="40">
        <f>E29+E35</f>
        <v>1667.5</v>
      </c>
      <c r="F36" s="40">
        <f>F29+F35</f>
        <v>196.19999999999993</v>
      </c>
      <c r="G36" s="34">
        <f t="shared" si="0"/>
        <v>13.335145789437908</v>
      </c>
      <c r="H36" s="42"/>
      <c r="I36" s="40">
        <f>I29+I35</f>
        <v>180</v>
      </c>
      <c r="J36" s="40">
        <f>J29+J35</f>
        <v>1343.9</v>
      </c>
    </row>
    <row r="37" spans="1:10" ht="10.5" customHeight="1">
      <c r="A37" s="43"/>
      <c r="B37" s="43"/>
      <c r="C37" s="43"/>
      <c r="D37" s="43"/>
      <c r="E37" s="44"/>
      <c r="F37" s="44"/>
      <c r="G37" s="44"/>
    </row>
    <row r="38" spans="1:10">
      <c r="I38" s="61">
        <f>(I8+I9+I12+I13+I16)/I36*100</f>
        <v>0</v>
      </c>
    </row>
    <row r="39" spans="1:10" ht="21.75" customHeight="1">
      <c r="A39" s="68"/>
      <c r="B39" s="68"/>
      <c r="C39" s="63"/>
    </row>
    <row r="41" spans="1:10">
      <c r="E41" s="45"/>
    </row>
    <row r="42" spans="1:10">
      <c r="E42" s="45"/>
    </row>
  </sheetData>
  <mergeCells count="13">
    <mergeCell ref="A39:B39"/>
    <mergeCell ref="H6:H7"/>
    <mergeCell ref="I6:I7"/>
    <mergeCell ref="A36:B36"/>
    <mergeCell ref="A2:H2"/>
    <mergeCell ref="A3:H3"/>
    <mergeCell ref="A4:H4"/>
    <mergeCell ref="G5:H5"/>
    <mergeCell ref="A6:A7"/>
    <mergeCell ref="B6:B7"/>
    <mergeCell ref="C6:C7"/>
    <mergeCell ref="E6:E7"/>
    <mergeCell ref="F6:G6"/>
  </mergeCells>
  <printOptions horizontalCentered="1"/>
  <pageMargins left="0.24" right="0.15748031496062992" top="0.49" bottom="0.39370078740157483" header="0.28999999999999998" footer="0.39370078740157483"/>
  <pageSetup paperSize="9"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H34"/>
  <sheetViews>
    <sheetView zoomScaleSheetLayoutView="75" workbookViewId="0">
      <selection activeCell="E31" sqref="E31"/>
    </sheetView>
  </sheetViews>
  <sheetFormatPr defaultRowHeight="12.75"/>
  <cols>
    <col min="1" max="1" width="8.6640625" style="1" customWidth="1"/>
    <col min="2" max="2" width="39.33203125" style="1" customWidth="1"/>
    <col min="3" max="3" width="15.33203125" style="1" customWidth="1"/>
    <col min="4" max="4" width="13.83203125" style="1" customWidth="1"/>
    <col min="5" max="5" width="12.1640625" style="1" customWidth="1"/>
    <col min="6" max="6" width="10.83203125" style="1" customWidth="1"/>
    <col min="7" max="7" width="24.5" style="1" customWidth="1"/>
    <col min="8" max="16384" width="9.33203125" style="1"/>
  </cols>
  <sheetData>
    <row r="1" spans="1:8" ht="18" customHeight="1">
      <c r="G1" s="2"/>
    </row>
    <row r="2" spans="1:8" ht="19.5" customHeight="1">
      <c r="A2" s="3" t="s">
        <v>1</v>
      </c>
      <c r="B2" s="3"/>
      <c r="C2" s="3"/>
      <c r="D2" s="3"/>
      <c r="E2" s="3"/>
      <c r="F2" s="3"/>
      <c r="G2" s="3"/>
    </row>
    <row r="3" spans="1:8" ht="43.5" customHeight="1">
      <c r="A3" s="3" t="s">
        <v>2</v>
      </c>
      <c r="B3" s="3"/>
      <c r="C3" s="3"/>
      <c r="D3" s="3"/>
      <c r="E3" s="3"/>
      <c r="F3" s="3"/>
      <c r="G3" s="3"/>
      <c r="H3" s="69"/>
    </row>
    <row r="4" spans="1:8" ht="21" customHeight="1">
      <c r="A4" s="5"/>
      <c r="B4" s="5"/>
      <c r="C4" s="5"/>
      <c r="D4" s="5"/>
      <c r="E4" s="5"/>
      <c r="F4" s="6"/>
      <c r="G4" s="7" t="s">
        <v>3</v>
      </c>
      <c r="H4" s="7"/>
    </row>
    <row r="5" spans="1:8">
      <c r="A5" s="8" t="s">
        <v>59</v>
      </c>
      <c r="B5" s="9" t="s">
        <v>60</v>
      </c>
      <c r="C5" s="13" t="s">
        <v>61</v>
      </c>
      <c r="D5" s="9" t="s">
        <v>62</v>
      </c>
      <c r="E5" s="9" t="s">
        <v>13</v>
      </c>
      <c r="F5" s="9"/>
      <c r="G5" s="12" t="s">
        <v>12</v>
      </c>
    </row>
    <row r="6" spans="1:8" ht="75.75" customHeight="1">
      <c r="A6" s="8"/>
      <c r="B6" s="9"/>
      <c r="C6" s="17"/>
      <c r="D6" s="9"/>
      <c r="E6" s="10" t="s">
        <v>15</v>
      </c>
      <c r="F6" s="10" t="s">
        <v>16</v>
      </c>
      <c r="G6" s="16"/>
    </row>
    <row r="7" spans="1:8" s="22" customFormat="1" ht="88.5" customHeight="1">
      <c r="A7" s="10">
        <v>1</v>
      </c>
      <c r="B7" s="18" t="s">
        <v>63</v>
      </c>
      <c r="C7" s="70">
        <v>1900</v>
      </c>
      <c r="D7" s="70">
        <v>2000</v>
      </c>
      <c r="E7" s="21">
        <f>D7-C7</f>
        <v>100</v>
      </c>
      <c r="F7" s="21">
        <f>E7/C7%</f>
        <v>5.2631578947368425</v>
      </c>
      <c r="G7" s="28"/>
    </row>
    <row r="8" spans="1:8" s="22" customFormat="1" ht="106.5" customHeight="1">
      <c r="A8" s="10">
        <f t="shared" ref="A8:A14" si="0">A7+1</f>
        <v>2</v>
      </c>
      <c r="B8" s="18" t="s">
        <v>64</v>
      </c>
      <c r="C8" s="70">
        <v>2700</v>
      </c>
      <c r="D8" s="70">
        <v>3000</v>
      </c>
      <c r="E8" s="21">
        <f t="shared" ref="E8:E28" si="1">D8-C8</f>
        <v>300</v>
      </c>
      <c r="F8" s="21">
        <f>E8/C8%</f>
        <v>11.111111111111111</v>
      </c>
      <c r="G8" s="28"/>
    </row>
    <row r="9" spans="1:8" s="22" customFormat="1" ht="21.75" hidden="1" customHeight="1">
      <c r="A9" s="10">
        <f t="shared" si="0"/>
        <v>3</v>
      </c>
      <c r="B9" s="18"/>
      <c r="C9" s="21"/>
      <c r="D9" s="21"/>
      <c r="E9" s="21">
        <f t="shared" si="1"/>
        <v>0</v>
      </c>
      <c r="F9" s="21" t="e">
        <f t="shared" ref="F9:F27" si="2">D9/C9%</f>
        <v>#DIV/0!</v>
      </c>
      <c r="G9" s="28"/>
    </row>
    <row r="10" spans="1:8" s="22" customFormat="1" ht="31.9" hidden="1" customHeight="1">
      <c r="A10" s="10">
        <f t="shared" si="0"/>
        <v>4</v>
      </c>
      <c r="B10" s="24"/>
      <c r="C10" s="71"/>
      <c r="D10" s="72"/>
      <c r="E10" s="21">
        <f t="shared" si="1"/>
        <v>0</v>
      </c>
      <c r="F10" s="21" t="e">
        <f t="shared" si="2"/>
        <v>#DIV/0!</v>
      </c>
      <c r="G10" s="28"/>
    </row>
    <row r="11" spans="1:8" ht="22.5" hidden="1" customHeight="1">
      <c r="A11" s="10">
        <f t="shared" si="0"/>
        <v>5</v>
      </c>
      <c r="B11" s="24"/>
      <c r="C11" s="71"/>
      <c r="D11" s="72"/>
      <c r="E11" s="21">
        <f t="shared" si="1"/>
        <v>0</v>
      </c>
      <c r="F11" s="21" t="e">
        <f t="shared" si="2"/>
        <v>#DIV/0!</v>
      </c>
      <c r="G11" s="36"/>
    </row>
    <row r="12" spans="1:8" ht="21.75" hidden="1" customHeight="1">
      <c r="A12" s="10">
        <f t="shared" si="0"/>
        <v>6</v>
      </c>
      <c r="B12" s="24"/>
      <c r="C12" s="71"/>
      <c r="D12" s="72"/>
      <c r="E12" s="21">
        <f t="shared" si="1"/>
        <v>0</v>
      </c>
      <c r="F12" s="21" t="e">
        <f t="shared" si="2"/>
        <v>#DIV/0!</v>
      </c>
      <c r="G12" s="36"/>
    </row>
    <row r="13" spans="1:8" ht="23.25" hidden="1" customHeight="1">
      <c r="A13" s="10">
        <f t="shared" si="0"/>
        <v>7</v>
      </c>
      <c r="B13" s="27"/>
      <c r="C13" s="71"/>
      <c r="D13" s="72"/>
      <c r="E13" s="21">
        <f t="shared" si="1"/>
        <v>0</v>
      </c>
      <c r="F13" s="21" t="e">
        <f t="shared" si="2"/>
        <v>#DIV/0!</v>
      </c>
      <c r="G13" s="36"/>
    </row>
    <row r="14" spans="1:8" s="22" customFormat="1" ht="20.25" hidden="1" customHeight="1">
      <c r="A14" s="10">
        <f t="shared" si="0"/>
        <v>8</v>
      </c>
      <c r="B14" s="18"/>
      <c r="C14" s="21"/>
      <c r="D14" s="70"/>
      <c r="E14" s="21">
        <f t="shared" si="1"/>
        <v>0</v>
      </c>
      <c r="F14" s="21" t="e">
        <f t="shared" si="2"/>
        <v>#DIV/0!</v>
      </c>
      <c r="G14" s="28"/>
    </row>
    <row r="15" spans="1:8" s="22" customFormat="1" ht="24" hidden="1" customHeight="1">
      <c r="A15" s="10" t="s">
        <v>65</v>
      </c>
      <c r="B15" s="18"/>
      <c r="C15" s="21"/>
      <c r="D15" s="21"/>
      <c r="E15" s="21">
        <f t="shared" si="1"/>
        <v>0</v>
      </c>
      <c r="F15" s="21" t="e">
        <f t="shared" si="2"/>
        <v>#DIV/0!</v>
      </c>
      <c r="G15" s="28"/>
    </row>
    <row r="16" spans="1:8" ht="18.75" hidden="1" customHeight="1">
      <c r="A16" s="10" t="s">
        <v>65</v>
      </c>
      <c r="B16" s="24"/>
      <c r="C16" s="71"/>
      <c r="D16" s="72"/>
      <c r="E16" s="21">
        <f t="shared" si="1"/>
        <v>0</v>
      </c>
      <c r="F16" s="21" t="e">
        <f t="shared" si="2"/>
        <v>#DIV/0!</v>
      </c>
      <c r="G16" s="36"/>
    </row>
    <row r="17" spans="1:7" ht="18.75" hidden="1" customHeight="1">
      <c r="A17" s="10" t="s">
        <v>65</v>
      </c>
      <c r="B17" s="24"/>
      <c r="C17" s="71"/>
      <c r="D17" s="72"/>
      <c r="E17" s="21">
        <f t="shared" si="1"/>
        <v>0</v>
      </c>
      <c r="F17" s="21" t="e">
        <f t="shared" si="2"/>
        <v>#DIV/0!</v>
      </c>
      <c r="G17" s="36"/>
    </row>
    <row r="18" spans="1:7" ht="15.75" hidden="1" customHeight="1">
      <c r="A18" s="10" t="s">
        <v>65</v>
      </c>
      <c r="B18" s="24"/>
      <c r="C18" s="71"/>
      <c r="D18" s="72"/>
      <c r="E18" s="21">
        <f t="shared" si="1"/>
        <v>0</v>
      </c>
      <c r="F18" s="21" t="e">
        <f t="shared" si="2"/>
        <v>#DIV/0!</v>
      </c>
      <c r="G18" s="36"/>
    </row>
    <row r="19" spans="1:7" ht="17.25" hidden="1" customHeight="1">
      <c r="A19" s="10" t="s">
        <v>65</v>
      </c>
      <c r="B19" s="24"/>
      <c r="C19" s="71"/>
      <c r="D19" s="72"/>
      <c r="E19" s="21">
        <f t="shared" si="1"/>
        <v>0</v>
      </c>
      <c r="F19" s="21" t="e">
        <f t="shared" si="2"/>
        <v>#DIV/0!</v>
      </c>
      <c r="G19" s="36"/>
    </row>
    <row r="20" spans="1:7" ht="19.5" hidden="1" customHeight="1">
      <c r="A20" s="10" t="s">
        <v>65</v>
      </c>
      <c r="B20" s="24"/>
      <c r="C20" s="71"/>
      <c r="D20" s="72"/>
      <c r="E20" s="21">
        <f t="shared" si="1"/>
        <v>0</v>
      </c>
      <c r="F20" s="21" t="e">
        <f t="shared" si="2"/>
        <v>#DIV/0!</v>
      </c>
      <c r="G20" s="36"/>
    </row>
    <row r="21" spans="1:7" s="22" customFormat="1" hidden="1">
      <c r="A21" s="10" t="s">
        <v>65</v>
      </c>
      <c r="B21" s="18"/>
      <c r="C21" s="21"/>
      <c r="D21" s="70"/>
      <c r="E21" s="21">
        <f t="shared" si="1"/>
        <v>0</v>
      </c>
      <c r="F21" s="21" t="e">
        <f t="shared" si="2"/>
        <v>#DIV/0!</v>
      </c>
      <c r="G21" s="28"/>
    </row>
    <row r="22" spans="1:7" s="22" customFormat="1" ht="30.6" hidden="1" customHeight="1">
      <c r="A22" s="10" t="s">
        <v>65</v>
      </c>
      <c r="B22" s="18"/>
      <c r="C22" s="21"/>
      <c r="D22" s="70"/>
      <c r="E22" s="21">
        <f t="shared" si="1"/>
        <v>0</v>
      </c>
      <c r="F22" s="21" t="e">
        <f t="shared" si="2"/>
        <v>#DIV/0!</v>
      </c>
      <c r="G22" s="28"/>
    </row>
    <row r="23" spans="1:7" s="22" customFormat="1" ht="17.45" hidden="1" customHeight="1">
      <c r="A23" s="10" t="s">
        <v>65</v>
      </c>
      <c r="B23" s="18"/>
      <c r="C23" s="21"/>
      <c r="D23" s="21"/>
      <c r="E23" s="21">
        <f t="shared" si="1"/>
        <v>0</v>
      </c>
      <c r="F23" s="21" t="e">
        <f t="shared" si="2"/>
        <v>#DIV/0!</v>
      </c>
      <c r="G23" s="28"/>
    </row>
    <row r="24" spans="1:7" s="22" customFormat="1" hidden="1">
      <c r="A24" s="10" t="s">
        <v>65</v>
      </c>
      <c r="B24" s="24"/>
      <c r="C24" s="21"/>
      <c r="D24" s="21"/>
      <c r="E24" s="21">
        <f t="shared" si="1"/>
        <v>0</v>
      </c>
      <c r="F24" s="21" t="e">
        <f t="shared" si="2"/>
        <v>#DIV/0!</v>
      </c>
      <c r="G24" s="28"/>
    </row>
    <row r="25" spans="1:7" s="31" customFormat="1" ht="16.5" hidden="1" customHeight="1">
      <c r="A25" s="10" t="s">
        <v>65</v>
      </c>
      <c r="B25" s="24"/>
      <c r="C25" s="71"/>
      <c r="D25" s="71"/>
      <c r="E25" s="21">
        <f t="shared" si="1"/>
        <v>0</v>
      </c>
      <c r="F25" s="21" t="e">
        <f t="shared" si="2"/>
        <v>#DIV/0!</v>
      </c>
      <c r="G25" s="30"/>
    </row>
    <row r="26" spans="1:7" s="31" customFormat="1" ht="15.75" hidden="1" customHeight="1">
      <c r="A26" s="10" t="s">
        <v>65</v>
      </c>
      <c r="B26" s="24"/>
      <c r="C26" s="71"/>
      <c r="D26" s="71"/>
      <c r="E26" s="21">
        <f t="shared" si="1"/>
        <v>0</v>
      </c>
      <c r="F26" s="21" t="e">
        <f t="shared" si="2"/>
        <v>#DIV/0!</v>
      </c>
      <c r="G26" s="30"/>
    </row>
    <row r="27" spans="1:7" s="22" customFormat="1" ht="19.5" hidden="1" customHeight="1">
      <c r="A27" s="10" t="s">
        <v>65</v>
      </c>
      <c r="B27" s="18"/>
      <c r="C27" s="21"/>
      <c r="D27" s="21"/>
      <c r="E27" s="21">
        <f t="shared" si="1"/>
        <v>0</v>
      </c>
      <c r="F27" s="21" t="e">
        <f t="shared" si="2"/>
        <v>#DIV/0!</v>
      </c>
      <c r="G27" s="28"/>
    </row>
    <row r="28" spans="1:7" s="41" customFormat="1" ht="42" customHeight="1">
      <c r="A28" s="39" t="s">
        <v>48</v>
      </c>
      <c r="B28" s="39"/>
      <c r="C28" s="73">
        <f>SUM(C7:C27)</f>
        <v>4600</v>
      </c>
      <c r="D28" s="73">
        <f>SUM(D7:D27)</f>
        <v>5000</v>
      </c>
      <c r="E28" s="73">
        <f t="shared" si="1"/>
        <v>400</v>
      </c>
      <c r="F28" s="73">
        <f>D28/C28%</f>
        <v>108.69565217391305</v>
      </c>
      <c r="G28" s="42"/>
    </row>
    <row r="29" spans="1:7" ht="10.5" customHeight="1">
      <c r="A29" s="43"/>
      <c r="B29" s="43"/>
      <c r="C29" s="43"/>
      <c r="D29" s="44"/>
      <c r="E29" s="44"/>
      <c r="F29" s="44"/>
    </row>
    <row r="33" spans="4:4">
      <c r="D33" s="45"/>
    </row>
    <row r="34" spans="4:4">
      <c r="D34" s="45"/>
    </row>
  </sheetData>
  <mergeCells count="9">
    <mergeCell ref="A28:B28"/>
    <mergeCell ref="A2:G2"/>
    <mergeCell ref="A3:G3"/>
    <mergeCell ref="A5:A6"/>
    <mergeCell ref="B5:B6"/>
    <mergeCell ref="C5:C6"/>
    <mergeCell ref="D5:D6"/>
    <mergeCell ref="E5:F5"/>
    <mergeCell ref="G5:G6"/>
  </mergeCells>
  <printOptions horizontalCentered="1"/>
  <pageMargins left="0.24" right="0.15748031496062992" top="0.49" bottom="0.39370078740157483" header="0.28999999999999998" footer="0.39370078740157483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2000</vt:lpstr>
      <vt:lpstr>1000</vt:lpstr>
      <vt:lpstr>4030</vt:lpstr>
      <vt:lpstr>заходи здрав</vt:lpstr>
      <vt:lpstr>'1000'!Область_печати</vt:lpstr>
      <vt:lpstr>'2000'!Область_печати</vt:lpstr>
      <vt:lpstr>'4030'!Область_печати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AllaIvanovna</dc:creator>
  <cp:lastModifiedBy>AllaIvanovna</cp:lastModifiedBy>
  <dcterms:created xsi:type="dcterms:W3CDTF">2018-12-10T08:45:25Z</dcterms:created>
  <dcterms:modified xsi:type="dcterms:W3CDTF">2018-12-10T09:42:16Z</dcterms:modified>
</cp:coreProperties>
</file>